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/>
  </bookViews>
  <sheets>
    <sheet name="Лист2" sheetId="8" r:id="rId1"/>
  </sheets>
  <calcPr calcId="125725"/>
</workbook>
</file>

<file path=xl/calcChain.xml><?xml version="1.0" encoding="utf-8"?>
<calcChain xmlns="http://schemas.openxmlformats.org/spreadsheetml/2006/main">
  <c r="M115" i="8"/>
  <c r="M122" l="1"/>
  <c r="L123"/>
  <c r="L122"/>
  <c r="L8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38"/>
  <c r="M40"/>
  <c r="M41"/>
  <c r="M42"/>
  <c r="M43"/>
  <c r="M44"/>
  <c r="M45"/>
  <c r="M46"/>
  <c r="M47"/>
  <c r="M48"/>
  <c r="M49"/>
  <c r="M50"/>
  <c r="M51"/>
  <c r="M52"/>
  <c r="M53"/>
  <c r="M54"/>
  <c r="M55"/>
  <c r="M56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L27"/>
  <c r="L28"/>
  <c r="L29"/>
  <c r="L30"/>
  <c r="L31"/>
  <c r="L32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2"/>
  <c r="L53"/>
  <c r="L54"/>
  <c r="L55"/>
  <c r="L56"/>
  <c r="L22"/>
  <c r="L23"/>
  <c r="L24"/>
  <c r="L25"/>
  <c r="L21"/>
  <c r="L17"/>
  <c r="L18"/>
  <c r="L19"/>
  <c r="L20"/>
  <c r="L16"/>
  <c r="M8"/>
  <c r="M9"/>
  <c r="M10"/>
  <c r="M11"/>
  <c r="M12"/>
  <c r="M13"/>
  <c r="M14"/>
  <c r="M15"/>
  <c r="L8"/>
  <c r="L9"/>
  <c r="L10"/>
  <c r="L11"/>
  <c r="L12"/>
  <c r="L13"/>
  <c r="L14"/>
  <c r="L15"/>
  <c r="L115" l="1"/>
  <c r="M123" l="1"/>
  <c r="K7"/>
  <c r="J7"/>
  <c r="I7"/>
  <c r="H7"/>
  <c r="G7"/>
  <c r="F7"/>
  <c r="E7"/>
  <c r="D7"/>
  <c r="G21"/>
  <c r="E21"/>
  <c r="G86"/>
  <c r="E86"/>
  <c r="G58"/>
  <c r="E58"/>
  <c r="L88"/>
  <c r="F86"/>
  <c r="D86"/>
  <c r="K26"/>
  <c r="J26"/>
  <c r="I26"/>
  <c r="H26"/>
  <c r="G26"/>
  <c r="F26"/>
  <c r="E26"/>
  <c r="D26"/>
  <c r="M86" l="1"/>
  <c r="L26"/>
  <c r="M26"/>
  <c r="M7"/>
  <c r="L7"/>
  <c r="M120"/>
  <c r="G16" l="1"/>
  <c r="L60" l="1"/>
  <c r="L61"/>
  <c r="L62"/>
  <c r="L63"/>
  <c r="N63" s="1"/>
  <c r="L64"/>
  <c r="N64" s="1"/>
  <c r="E120" l="1"/>
  <c r="F120"/>
  <c r="G120"/>
  <c r="H120"/>
  <c r="I120"/>
  <c r="J120"/>
  <c r="K120"/>
  <c r="L120"/>
  <c r="D120"/>
  <c r="M118" l="1"/>
  <c r="L118"/>
  <c r="K118"/>
  <c r="J118"/>
  <c r="I118"/>
  <c r="H118"/>
  <c r="G118"/>
  <c r="F118"/>
  <c r="E118"/>
  <c r="D118"/>
  <c r="K116"/>
  <c r="K112" s="1"/>
  <c r="J116"/>
  <c r="I116"/>
  <c r="I112" s="1"/>
  <c r="H112"/>
  <c r="G116"/>
  <c r="G112" s="1"/>
  <c r="E116"/>
  <c r="M113"/>
  <c r="L113"/>
  <c r="K113"/>
  <c r="J113"/>
  <c r="I113"/>
  <c r="H113"/>
  <c r="G113"/>
  <c r="F113"/>
  <c r="E113"/>
  <c r="D113"/>
  <c r="J112"/>
  <c r="D112"/>
  <c r="L109"/>
  <c r="L108"/>
  <c r="L107"/>
  <c r="L106"/>
  <c r="L105"/>
  <c r="N105" s="1"/>
  <c r="L104"/>
  <c r="L103"/>
  <c r="L102"/>
  <c r="L101"/>
  <c r="L100"/>
  <c r="L99"/>
  <c r="L98"/>
  <c r="L97"/>
  <c r="L96"/>
  <c r="L95"/>
  <c r="L94"/>
  <c r="N94" s="1"/>
  <c r="L93"/>
  <c r="N93" s="1"/>
  <c r="L92"/>
  <c r="L91"/>
  <c r="L90"/>
  <c r="L89"/>
  <c r="L87"/>
  <c r="L85"/>
  <c r="L84"/>
  <c r="N84" s="1"/>
  <c r="L83"/>
  <c r="N83" s="1"/>
  <c r="L82"/>
  <c r="N82" s="1"/>
  <c r="L81"/>
  <c r="L80"/>
  <c r="L79"/>
  <c r="L78"/>
  <c r="N78" s="1"/>
  <c r="L77"/>
  <c r="N77" s="1"/>
  <c r="L76"/>
  <c r="N76" s="1"/>
  <c r="L75"/>
  <c r="N75" s="1"/>
  <c r="L74"/>
  <c r="L73"/>
  <c r="L72"/>
  <c r="L71"/>
  <c r="N71" s="1"/>
  <c r="L70"/>
  <c r="N70" s="1"/>
  <c r="L69"/>
  <c r="N69" s="1"/>
  <c r="L68"/>
  <c r="N68" s="1"/>
  <c r="L67"/>
  <c r="L66"/>
  <c r="L65"/>
  <c r="N61"/>
  <c r="N60"/>
  <c r="L59"/>
  <c r="K58"/>
  <c r="J58"/>
  <c r="J57" s="1"/>
  <c r="I58"/>
  <c r="I57" s="1"/>
  <c r="H58"/>
  <c r="H57" s="1"/>
  <c r="F58"/>
  <c r="D58"/>
  <c r="N56"/>
  <c r="K39"/>
  <c r="J39"/>
  <c r="I39"/>
  <c r="H39"/>
  <c r="G39"/>
  <c r="F39"/>
  <c r="E39"/>
  <c r="D39"/>
  <c r="N36"/>
  <c r="N34"/>
  <c r="N33"/>
  <c r="N32"/>
  <c r="N28"/>
  <c r="K21"/>
  <c r="J21"/>
  <c r="K16"/>
  <c r="J16"/>
  <c r="I16"/>
  <c r="H16"/>
  <c r="F16"/>
  <c r="E16"/>
  <c r="D16"/>
  <c r="N14"/>
  <c r="N8"/>
  <c r="M116" l="1"/>
  <c r="M112" s="1"/>
  <c r="M114" s="1"/>
  <c r="L116"/>
  <c r="M16"/>
  <c r="L39"/>
  <c r="L6" s="1"/>
  <c r="K57"/>
  <c r="M58"/>
  <c r="M39"/>
  <c r="F112"/>
  <c r="F114" s="1"/>
  <c r="H6"/>
  <c r="H110" s="1"/>
  <c r="H111" s="1"/>
  <c r="N50"/>
  <c r="N52"/>
  <c r="N43"/>
  <c r="N49"/>
  <c r="N53"/>
  <c r="J6"/>
  <c r="J110" s="1"/>
  <c r="J111" s="1"/>
  <c r="N20"/>
  <c r="L112"/>
  <c r="L114" s="1"/>
  <c r="N21"/>
  <c r="N87"/>
  <c r="G114"/>
  <c r="I114"/>
  <c r="E112"/>
  <c r="E114" s="1"/>
  <c r="N104"/>
  <c r="G6"/>
  <c r="I6"/>
  <c r="K6"/>
  <c r="N18"/>
  <c r="F57"/>
  <c r="N26"/>
  <c r="N30"/>
  <c r="N19"/>
  <c r="N59"/>
  <c r="N9"/>
  <c r="N31"/>
  <c r="G57"/>
  <c r="D6"/>
  <c r="F6"/>
  <c r="N11"/>
  <c r="N17"/>
  <c r="N29"/>
  <c r="D57"/>
  <c r="N12"/>
  <c r="K114"/>
  <c r="J114"/>
  <c r="E6"/>
  <c r="E57"/>
  <c r="L58"/>
  <c r="D114"/>
  <c r="H114"/>
  <c r="M57" l="1"/>
  <c r="F110"/>
  <c r="F111" s="1"/>
  <c r="G110"/>
  <c r="G111" s="1"/>
  <c r="K110"/>
  <c r="K111" s="1"/>
  <c r="I110"/>
  <c r="I111" s="1"/>
  <c r="E110"/>
  <c r="E111" s="1"/>
  <c r="D110"/>
  <c r="D111" s="1"/>
  <c r="N39"/>
  <c r="N16"/>
  <c r="N86"/>
  <c r="L57"/>
  <c r="N58"/>
  <c r="N7"/>
  <c r="M6"/>
  <c r="M110" l="1"/>
  <c r="L110"/>
  <c r="L111" s="1"/>
  <c r="N57"/>
  <c r="N6"/>
  <c r="M111" l="1"/>
</calcChain>
</file>

<file path=xl/sharedStrings.xml><?xml version="1.0" encoding="utf-8"?>
<sst xmlns="http://schemas.openxmlformats.org/spreadsheetml/2006/main" count="352" uniqueCount="221">
  <si>
    <t>I</t>
  </si>
  <si>
    <t>тыс.тенге</t>
  </si>
  <si>
    <t>сырье и материалы</t>
  </si>
  <si>
    <t>ГСМ</t>
  </si>
  <si>
    <t>II</t>
  </si>
  <si>
    <t>услуги банка</t>
  </si>
  <si>
    <t>III</t>
  </si>
  <si>
    <t>%</t>
  </si>
  <si>
    <t>Тариф (без НДС)</t>
  </si>
  <si>
    <t>тенге/м3</t>
  </si>
  <si>
    <t>IV</t>
  </si>
  <si>
    <t>V</t>
  </si>
  <si>
    <t>VI</t>
  </si>
  <si>
    <t>VII</t>
  </si>
  <si>
    <t>услуги связи</t>
  </si>
  <si>
    <t>Нормативные потери</t>
  </si>
  <si>
    <t>командировочные расходы</t>
  </si>
  <si>
    <t>Соблюдение пожарного безопасности</t>
  </si>
  <si>
    <t>аудиторские услуги</t>
  </si>
  <si>
    <t>информационные услуги</t>
  </si>
  <si>
    <t>запасные части</t>
  </si>
  <si>
    <t>4.1</t>
  </si>
  <si>
    <t>Всего доходов</t>
  </si>
  <si>
    <t>заключение э/экспертизы</t>
  </si>
  <si>
    <t>повышение квалификации</t>
  </si>
  <si>
    <t>консультационные услуги</t>
  </si>
  <si>
    <t>прочие</t>
  </si>
  <si>
    <t>прочие материалы</t>
  </si>
  <si>
    <t>№ п/п</t>
  </si>
  <si>
    <t xml:space="preserve">Наименование показателей </t>
  </si>
  <si>
    <t>Единица измерения</t>
  </si>
  <si>
    <t>Акжигит-Майлы</t>
  </si>
  <si>
    <t>Казба-кызан</t>
  </si>
  <si>
    <t>Баскудук-Беки</t>
  </si>
  <si>
    <t>Акш-С.Шапагатова</t>
  </si>
  <si>
    <t>ФАКТ</t>
  </si>
  <si>
    <t>% вып-я</t>
  </si>
  <si>
    <t>ПЛАН</t>
  </si>
  <si>
    <t>Затраты на производство товаров и предоставление услуг, 
всего в том числе</t>
  </si>
  <si>
    <t>Материальные затраты, всего 
в том числе</t>
  </si>
  <si>
    <t>1.1</t>
  </si>
  <si>
    <t>1.2</t>
  </si>
  <si>
    <t>1.3</t>
  </si>
  <si>
    <t>топливо</t>
  </si>
  <si>
    <t>1.4</t>
  </si>
  <si>
    <t>электроэнергия</t>
  </si>
  <si>
    <t>1.5</t>
  </si>
  <si>
    <t>вода покупная</t>
  </si>
  <si>
    <t>1.6</t>
  </si>
  <si>
    <t>химические реагенты</t>
  </si>
  <si>
    <t>1.7</t>
  </si>
  <si>
    <t>1.8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</si>
  <si>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</si>
  <si>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</si>
  <si>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</si>
  <si>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</si>
  <si>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</si>
  <si>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</si>
  <si>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соц.отчисл./страхование</t>
  </si>
  <si>
    <t>Амортизация</t>
  </si>
  <si>
    <t>Ремонт, всего 
в том числе</t>
  </si>
  <si>
    <t>капитальный ремонт, не приводящий к увеличению стоимости основных средств</t>
  </si>
  <si>
    <t>4.2</t>
  </si>
  <si>
    <t>текущий ремонт</t>
  </si>
  <si>
    <t>4.3</t>
  </si>
  <si>
    <t>защитно-регулируемые работы на случай ЧС</t>
  </si>
  <si>
    <t>4.4</t>
  </si>
  <si>
    <t>асфальтирование после ремонтных работ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</si>
  <si>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</si>
  <si>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</si>
  <si>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</si>
  <si>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</si>
  <si>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</si>
  <si>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</si>
  <si>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</si>
  <si>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</si>
  <si>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</si>
  <si>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5.5</t>
  </si>
  <si>
    <t>сан гигие.исследования</t>
  </si>
  <si>
    <t>5.6</t>
  </si>
  <si>
    <t>5.7</t>
  </si>
  <si>
    <t>водоснабжение и канализация</t>
  </si>
  <si>
    <t>5.8</t>
  </si>
  <si>
    <t>5.9</t>
  </si>
  <si>
    <t xml:space="preserve">налоги  </t>
  </si>
  <si>
    <t>5.10</t>
  </si>
  <si>
    <t>обязательные виды страхования</t>
  </si>
  <si>
    <t>Другие затраты (необходимо расшифровать)</t>
  </si>
  <si>
    <t>6.1</t>
  </si>
  <si>
    <t>затраты на экологию</t>
  </si>
  <si>
    <t>6.2</t>
  </si>
  <si>
    <t>услуги автотранспорта и механизма</t>
  </si>
  <si>
    <t>6.3</t>
  </si>
  <si>
    <t>налоги  и платежи в бюджет</t>
  </si>
  <si>
    <t>6.7</t>
  </si>
  <si>
    <t>6.8</t>
  </si>
  <si>
    <t>6.9</t>
  </si>
  <si>
    <t>канцелярские товары</t>
  </si>
  <si>
    <t>6.10</t>
  </si>
  <si>
    <t>аренда автотранспорта</t>
  </si>
  <si>
    <t>6.11</t>
  </si>
  <si>
    <t>аренда помещения</t>
  </si>
  <si>
    <t>6.12</t>
  </si>
  <si>
    <t>коммунальные услуги</t>
  </si>
  <si>
    <t>6.13</t>
  </si>
  <si>
    <t>6.14</t>
  </si>
  <si>
    <t>6.15</t>
  </si>
  <si>
    <t>составление инвест.программы</t>
  </si>
  <si>
    <t>6.16</t>
  </si>
  <si>
    <t>6.17</t>
  </si>
  <si>
    <t>6.18.</t>
  </si>
  <si>
    <t>6.19.</t>
  </si>
  <si>
    <t>аттестация лаборатории</t>
  </si>
  <si>
    <t>6.20.</t>
  </si>
  <si>
    <t>услуги сторонних организаций</t>
  </si>
  <si>
    <t>Расходы периода,
всего</t>
  </si>
  <si>
    <t>Общие и административные расходы, всего
в том числе</t>
  </si>
  <si>
    <t>7.2</t>
  </si>
  <si>
    <t>заработная плата административного персонала</t>
  </si>
  <si>
    <t>7.3</t>
  </si>
  <si>
    <t>7.4</t>
  </si>
  <si>
    <t>социальные отчисления</t>
  </si>
  <si>
    <t>7.5</t>
  </si>
  <si>
    <t>социальное страхование</t>
  </si>
  <si>
    <t>7.6</t>
  </si>
  <si>
    <t>7.7</t>
  </si>
  <si>
    <t>амортизация</t>
  </si>
  <si>
    <t>7.8</t>
  </si>
  <si>
    <t>обслуживание и ремонт основных средств и нематериальных активов</t>
  </si>
  <si>
    <t>7.9</t>
  </si>
  <si>
    <t>7.10</t>
  </si>
  <si>
    <t>технические услуги</t>
  </si>
  <si>
    <t>7.11</t>
  </si>
  <si>
    <t>7.12</t>
  </si>
  <si>
    <t>7.13</t>
  </si>
  <si>
    <t>7.14</t>
  </si>
  <si>
    <t>7.15</t>
  </si>
  <si>
    <t>налог на охрану окружающей среды</t>
  </si>
  <si>
    <t>7.16</t>
  </si>
  <si>
    <t>плата за пользование водными ресурсами</t>
  </si>
  <si>
    <t>7.17</t>
  </si>
  <si>
    <t>расходы на содержание и обслуживание технических средств управления, узлов связи, вычислительной техники</t>
  </si>
  <si>
    <t>7.18</t>
  </si>
  <si>
    <t>7.19</t>
  </si>
  <si>
    <t>7.20</t>
  </si>
  <si>
    <t>7.21</t>
  </si>
  <si>
    <t>7.22</t>
  </si>
  <si>
    <t>7.23</t>
  </si>
  <si>
    <t>содержание автотранспорта</t>
  </si>
  <si>
    <t>7.24</t>
  </si>
  <si>
    <t>аренда (офиса, гаража, автотранспорта)</t>
  </si>
  <si>
    <t>7.25</t>
  </si>
  <si>
    <t>аренда основных средств общехозяйственного назначения</t>
  </si>
  <si>
    <t>7.26</t>
  </si>
  <si>
    <t>представительские расходы (периодическая печать, связь)</t>
  </si>
  <si>
    <t>7.27</t>
  </si>
  <si>
    <t>7.28</t>
  </si>
  <si>
    <t>другие расходы, всего
в том числе</t>
  </si>
  <si>
    <t>7.28.1</t>
  </si>
  <si>
    <t>обязательное страхование</t>
  </si>
  <si>
    <t>7.28.2</t>
  </si>
  <si>
    <t>подписка/периодическая печать</t>
  </si>
  <si>
    <t>7.28.3</t>
  </si>
  <si>
    <t>вывоз мусора</t>
  </si>
  <si>
    <t>7.28.4</t>
  </si>
  <si>
    <t>7.28.5</t>
  </si>
  <si>
    <t>7.28.5.1</t>
  </si>
  <si>
    <t>7.28.6</t>
  </si>
  <si>
    <t>7.28.7</t>
  </si>
  <si>
    <t>7.28.8</t>
  </si>
  <si>
    <t>расходы на выплату вознаграждений</t>
  </si>
  <si>
    <t>7.28.9</t>
  </si>
  <si>
    <t>затраты на компенсацию нормат.потерь</t>
  </si>
  <si>
    <t>7.28.10</t>
  </si>
  <si>
    <t>содержание головного предприятия</t>
  </si>
  <si>
    <t>7.28.11</t>
  </si>
  <si>
    <t>сбор за гос.регистрацию</t>
  </si>
  <si>
    <t>7.28.12</t>
  </si>
  <si>
    <t>за обучение</t>
  </si>
  <si>
    <t>7.28.13</t>
  </si>
  <si>
    <t>заправка картриджа</t>
  </si>
  <si>
    <t>7.28.14</t>
  </si>
  <si>
    <t>методика раздельного учета</t>
  </si>
  <si>
    <t>7.28.15</t>
  </si>
  <si>
    <t>за объявления</t>
  </si>
  <si>
    <t>7.28.16</t>
  </si>
  <si>
    <t>журалы в/х</t>
  </si>
  <si>
    <t>7.28.17</t>
  </si>
  <si>
    <t>членские взносы</t>
  </si>
  <si>
    <t>7.28.18</t>
  </si>
  <si>
    <t>нотариальные услуги</t>
  </si>
  <si>
    <t>7.28.19</t>
  </si>
  <si>
    <t>программное обеспечение 1С</t>
  </si>
  <si>
    <t>7.28.20</t>
  </si>
  <si>
    <t>рассходы по оплате профессиональных  участников рынка ценных бумаг</t>
  </si>
  <si>
    <t>7.28.21</t>
  </si>
  <si>
    <t>почтовые услуги</t>
  </si>
  <si>
    <t>Всего затрат</t>
  </si>
  <si>
    <t>Прибыль/Убыток</t>
  </si>
  <si>
    <t>Сумма не возмещенного СЕМ дохода</t>
  </si>
  <si>
    <t>Доход за минусом уже возмещенного СЕМ дохода</t>
  </si>
  <si>
    <t>Объем оказываемых услуг</t>
  </si>
  <si>
    <t xml:space="preserve">тыс.м3 </t>
  </si>
  <si>
    <t>тыс.м3</t>
  </si>
  <si>
    <t>VIII</t>
  </si>
  <si>
    <t>Среднесписочная численность работников, всего</t>
  </si>
  <si>
    <t>человек</t>
  </si>
  <si>
    <t>в том числе:</t>
  </si>
  <si>
    <t>производственного персонала</t>
  </si>
  <si>
    <t>административного персонала</t>
  </si>
  <si>
    <t>Главный бухгалтер</t>
  </si>
  <si>
    <t>Оразбаева С.</t>
  </si>
  <si>
    <t>Экономист</t>
  </si>
  <si>
    <t>Бихасимова Е.</t>
  </si>
  <si>
    <t>ОСМС</t>
  </si>
  <si>
    <t>5.11</t>
  </si>
  <si>
    <t>5.12</t>
  </si>
  <si>
    <t xml:space="preserve">ИТОГО </t>
  </si>
  <si>
    <t>И.о.директора</t>
  </si>
  <si>
    <t>Сыдиев Н.</t>
  </si>
  <si>
    <t>Исполнение тарифной сметы Мангистауского филиала за период с 01.01.2018г. по 31.05.2018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</si>
</sst>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2" fontId="5" fillId="5" borderId="1" xfId="2" applyNumberFormat="1" applyFont="1" applyFill="1" applyBorder="1" applyAlignment="1">
      <alignment horizontal="center" vertical="center" wrapText="1"/>
    </xf>
    <xf numFmtId="2" fontId="5" fillId="5" borderId="1" xfId="2" applyNumberFormat="1" applyFont="1" applyFill="1" applyBorder="1" applyAlignment="1">
      <alignment horizontal="left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left"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2" fontId="8" fillId="0" borderId="15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" fontId="8" fillId="3" borderId="15" xfId="2" applyNumberFormat="1" applyFont="1" applyFill="1" applyBorder="1" applyAlignment="1">
      <alignment horizontal="center" vertical="center" wrapText="1"/>
    </xf>
    <xf numFmtId="1" fontId="8" fillId="0" borderId="15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left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8" fillId="4" borderId="1" xfId="2" applyNumberFormat="1" applyFont="1" applyFill="1" applyBorder="1" applyAlignment="1">
      <alignment horizontal="center" vertical="center" wrapText="1"/>
    </xf>
    <xf numFmtId="2" fontId="8" fillId="4" borderId="1" xfId="2" applyNumberFormat="1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left" vertical="center" wrapText="1"/>
    </xf>
    <xf numFmtId="2" fontId="5" fillId="6" borderId="1" xfId="2" applyNumberFormat="1" applyFont="1" applyFill="1" applyBorder="1" applyAlignment="1">
      <alignment horizontal="center" vertical="center" wrapText="1"/>
    </xf>
    <xf numFmtId="2" fontId="5" fillId="6" borderId="1" xfId="2" applyNumberFormat="1" applyFont="1" applyFill="1" applyBorder="1" applyAlignment="1">
      <alignment horizontal="left" vertical="center" wrapText="1"/>
    </xf>
    <xf numFmtId="2" fontId="5" fillId="7" borderId="1" xfId="2" applyNumberFormat="1" applyFont="1" applyFill="1" applyBorder="1" applyAlignment="1">
      <alignment horizontal="center" vertical="center" wrapText="1"/>
    </xf>
    <xf numFmtId="2" fontId="5" fillId="7" borderId="1" xfId="2" applyNumberFormat="1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3" fontId="5" fillId="5" borderId="0" xfId="0" applyNumberFormat="1" applyFont="1" applyFill="1" applyAlignment="1">
      <alignment horizontal="center" vertical="center"/>
    </xf>
    <xf numFmtId="2" fontId="8" fillId="2" borderId="15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left" vertical="center"/>
    </xf>
    <xf numFmtId="1" fontId="8" fillId="2" borderId="15" xfId="2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0" fontId="11" fillId="0" borderId="5" xfId="0" applyFont="1" applyBorder="1"/>
    <xf numFmtId="0" fontId="11" fillId="0" borderId="12" xfId="0" applyFont="1" applyBorder="1"/>
    <xf numFmtId="0" fontId="11" fillId="0" borderId="0" xfId="0" applyFont="1"/>
    <xf numFmtId="0" fontId="11" fillId="0" borderId="0" xfId="0" applyFont="1" applyBorder="1"/>
    <xf numFmtId="4" fontId="7" fillId="7" borderId="1" xfId="1" applyNumberFormat="1" applyFont="1" applyFill="1" applyBorder="1" applyAlignment="1">
      <alignment horizontal="center" vertical="center"/>
    </xf>
    <xf numFmtId="4" fontId="7" fillId="7" borderId="8" xfId="1" applyNumberFormat="1" applyFont="1" applyFill="1" applyBorder="1" applyAlignment="1">
      <alignment horizontal="center" vertical="center"/>
    </xf>
    <xf numFmtId="166" fontId="7" fillId="5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/>
    </xf>
    <xf numFmtId="3" fontId="7" fillId="5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vertical="center"/>
    </xf>
    <xf numFmtId="3" fontId="6" fillId="0" borderId="1" xfId="0" applyNumberFormat="1" applyFont="1" applyBorder="1"/>
    <xf numFmtId="3" fontId="6" fillId="2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/>
    <xf numFmtId="3" fontId="6" fillId="0" borderId="8" xfId="1" applyNumberFormat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2" borderId="1" xfId="0" applyNumberFormat="1" applyFont="1" applyFill="1" applyBorder="1"/>
    <xf numFmtId="3" fontId="6" fillId="4" borderId="1" xfId="1" applyNumberFormat="1" applyFont="1" applyFill="1" applyBorder="1" applyAlignment="1">
      <alignment horizontal="center" vertical="center"/>
    </xf>
    <xf numFmtId="3" fontId="6" fillId="4" borderId="8" xfId="1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/>
    </xf>
    <xf numFmtId="3" fontId="7" fillId="7" borderId="1" xfId="1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/>
    <xf numFmtId="0" fontId="7" fillId="0" borderId="5" xfId="0" applyFont="1" applyBorder="1" applyAlignment="1">
      <alignment horizont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165" fontId="7" fillId="7" borderId="1" xfId="1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/>
    </xf>
    <xf numFmtId="165" fontId="7" fillId="7" borderId="8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2" fontId="5" fillId="0" borderId="3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center" vertical="center" wrapText="1"/>
    </xf>
    <xf numFmtId="2" fontId="5" fillId="0" borderId="13" xfId="2" applyNumberFormat="1" applyFont="1" applyFill="1" applyBorder="1" applyAlignment="1">
      <alignment horizontal="center" vertical="center" wrapText="1"/>
    </xf>
    <xf numFmtId="2" fontId="5" fillId="0" borderId="11" xfId="2" applyNumberFormat="1" applyFont="1" applyFill="1" applyBorder="1" applyAlignment="1">
      <alignment horizontal="center" vertical="center" wrapText="1"/>
    </xf>
    <xf numFmtId="2" fontId="5" fillId="0" borderId="12" xfId="2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topLeftCell="A100" workbookViewId="0">
      <selection activeCell="I128" sqref="I128"/>
    </sheetView>
  </sheetViews>
  <sheetFormatPr defaultRowHeight="15"/>
  <cols>
    <col min="1" max="1" width="6.140625" customWidth="1"/>
    <col min="2" max="2" width="26.140625" customWidth="1"/>
    <col min="3" max="3" width="9.5703125" customWidth="1"/>
    <col min="4" max="4" width="8.5703125" customWidth="1"/>
    <col min="5" max="6" width="9" customWidth="1"/>
    <col min="7" max="7" width="9.7109375" customWidth="1"/>
    <col min="8" max="8" width="8.5703125" customWidth="1"/>
    <col min="9" max="9" width="9.5703125" customWidth="1"/>
    <col min="10" max="11" width="8.85546875" customWidth="1"/>
    <col min="12" max="12" width="9.7109375" customWidth="1"/>
    <col min="13" max="13" width="8.7109375" customWidth="1"/>
    <col min="14" max="14" width="7.5703125" customWidth="1"/>
  </cols>
  <sheetData>
    <row r="1" spans="1:16" ht="18.75">
      <c r="B1" s="134" t="s">
        <v>220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9" customHeight="1"/>
    <row r="3" spans="1:16">
      <c r="A3" s="125" t="s">
        <v>28</v>
      </c>
      <c r="B3" s="125" t="s">
        <v>29</v>
      </c>
      <c r="C3" s="127" t="s">
        <v>30</v>
      </c>
      <c r="D3" s="130" t="s">
        <v>31</v>
      </c>
      <c r="E3" s="131"/>
      <c r="F3" s="118" t="s">
        <v>32</v>
      </c>
      <c r="G3" s="119"/>
      <c r="H3" s="118" t="s">
        <v>33</v>
      </c>
      <c r="I3" s="119"/>
      <c r="J3" s="118" t="s">
        <v>34</v>
      </c>
      <c r="K3" s="119"/>
      <c r="L3" s="122" t="s">
        <v>217</v>
      </c>
      <c r="M3" s="118" t="s">
        <v>35</v>
      </c>
      <c r="N3" s="43"/>
    </row>
    <row r="4" spans="1:16">
      <c r="A4" s="125"/>
      <c r="B4" s="125"/>
      <c r="C4" s="128"/>
      <c r="D4" s="132"/>
      <c r="E4" s="133"/>
      <c r="F4" s="120"/>
      <c r="G4" s="121"/>
      <c r="H4" s="120"/>
      <c r="I4" s="121"/>
      <c r="J4" s="120"/>
      <c r="K4" s="121"/>
      <c r="L4" s="123"/>
      <c r="M4" s="124"/>
      <c r="N4" s="36" t="s">
        <v>36</v>
      </c>
    </row>
    <row r="5" spans="1:16">
      <c r="A5" s="125"/>
      <c r="B5" s="125"/>
      <c r="C5" s="129"/>
      <c r="D5" s="4" t="s">
        <v>37</v>
      </c>
      <c r="E5" s="4" t="s">
        <v>35</v>
      </c>
      <c r="F5" s="4" t="s">
        <v>37</v>
      </c>
      <c r="G5" s="4" t="s">
        <v>35</v>
      </c>
      <c r="H5" s="4" t="s">
        <v>37</v>
      </c>
      <c r="I5" s="4" t="s">
        <v>35</v>
      </c>
      <c r="J5" s="4" t="s">
        <v>37</v>
      </c>
      <c r="K5" s="4" t="s">
        <v>35</v>
      </c>
      <c r="L5" s="107" t="s">
        <v>37</v>
      </c>
      <c r="M5" s="45"/>
      <c r="N5" s="44"/>
    </row>
    <row r="6" spans="1:16" ht="51">
      <c r="A6" s="5" t="s">
        <v>0</v>
      </c>
      <c r="B6" s="6" t="s">
        <v>38</v>
      </c>
      <c r="C6" s="5" t="s">
        <v>1</v>
      </c>
      <c r="D6" s="54">
        <f>D7+D16+D20+D21+D26+D39</f>
        <v>52833</v>
      </c>
      <c r="E6" s="54">
        <f>E7+E16+E20+E21+E26+E39</f>
        <v>17010.5</v>
      </c>
      <c r="F6" s="109">
        <f>F7+F16+F20+F21+F26+F39</f>
        <v>44949.25</v>
      </c>
      <c r="G6" s="54">
        <f t="shared" ref="G6:J6" si="0">G7+G16+G20+G21+G26+G39</f>
        <v>18228.400000000001</v>
      </c>
      <c r="H6" s="54">
        <f t="shared" si="0"/>
        <v>12294.4</v>
      </c>
      <c r="I6" s="54">
        <f t="shared" si="0"/>
        <v>4897.6900000000005</v>
      </c>
      <c r="J6" s="54">
        <f t="shared" si="0"/>
        <v>24314.21</v>
      </c>
      <c r="K6" s="54">
        <f t="shared" ref="K6" si="1">K7+K16+K20+K21+K26+K39</f>
        <v>12082.9</v>
      </c>
      <c r="L6" s="54">
        <f>L7+L16+L20+L21+L26+L39</f>
        <v>134390.85999999999</v>
      </c>
      <c r="M6" s="39">
        <f>M7+M16+M21+M26+M39+M20</f>
        <v>52219.49</v>
      </c>
      <c r="N6" s="103">
        <f>M6*100/L6</f>
        <v>38.856429670886847</v>
      </c>
    </row>
    <row r="7" spans="1:16" ht="25.5">
      <c r="A7" s="7">
        <v>1</v>
      </c>
      <c r="B7" s="8" t="s">
        <v>39</v>
      </c>
      <c r="C7" s="9" t="s">
        <v>1</v>
      </c>
      <c r="D7" s="55">
        <f t="shared" ref="D7:K7" si="2">D8+D9+D10+D11+D12+D13+D14+D15</f>
        <v>16175</v>
      </c>
      <c r="E7" s="55">
        <f t="shared" si="2"/>
        <v>5296.9</v>
      </c>
      <c r="F7" s="55">
        <f t="shared" si="2"/>
        <v>9506</v>
      </c>
      <c r="G7" s="55">
        <f t="shared" si="2"/>
        <v>4704.7</v>
      </c>
      <c r="H7" s="55">
        <f t="shared" si="2"/>
        <v>1303</v>
      </c>
      <c r="I7" s="55">
        <f t="shared" si="2"/>
        <v>962</v>
      </c>
      <c r="J7" s="55">
        <f t="shared" si="2"/>
        <v>1132.6600000000001</v>
      </c>
      <c r="K7" s="55">
        <f t="shared" si="2"/>
        <v>900</v>
      </c>
      <c r="L7" s="55">
        <f>D7+F7+H7+J7</f>
        <v>28116.66</v>
      </c>
      <c r="M7" s="56">
        <f>E7+G7+I7+K7</f>
        <v>11863.599999999999</v>
      </c>
      <c r="N7" s="104">
        <f>M7*100/L7</f>
        <v>42.194200875921958</v>
      </c>
    </row>
    <row r="8" spans="1:16">
      <c r="A8" s="10" t="s">
        <v>40</v>
      </c>
      <c r="B8" s="11" t="s">
        <v>2</v>
      </c>
      <c r="C8" s="12" t="s">
        <v>1</v>
      </c>
      <c r="D8" s="69">
        <v>3500</v>
      </c>
      <c r="E8" s="69">
        <v>600</v>
      </c>
      <c r="F8" s="89">
        <v>2581</v>
      </c>
      <c r="G8" s="90">
        <v>800</v>
      </c>
      <c r="H8" s="90">
        <v>1001</v>
      </c>
      <c r="I8" s="69">
        <v>500</v>
      </c>
      <c r="J8" s="90">
        <v>645.96</v>
      </c>
      <c r="K8" s="90">
        <v>500</v>
      </c>
      <c r="L8" s="58">
        <f t="shared" ref="L8:L14" si="3">D8+F8+H8+J8</f>
        <v>7727.96</v>
      </c>
      <c r="M8" s="115">
        <f t="shared" ref="M8:M71" si="4">E8+G8+I8+K8</f>
        <v>2400</v>
      </c>
      <c r="N8" s="69">
        <f t="shared" ref="N8:N71" si="5">M8*100/L8</f>
        <v>31.056061366777261</v>
      </c>
    </row>
    <row r="9" spans="1:16">
      <c r="A9" s="10" t="s">
        <v>41</v>
      </c>
      <c r="B9" s="11" t="s">
        <v>3</v>
      </c>
      <c r="C9" s="12" t="s">
        <v>1</v>
      </c>
      <c r="D9" s="91">
        <v>1045</v>
      </c>
      <c r="E9" s="91">
        <v>1000</v>
      </c>
      <c r="F9" s="89">
        <v>919</v>
      </c>
      <c r="G9" s="90">
        <v>900</v>
      </c>
      <c r="H9" s="90">
        <v>131</v>
      </c>
      <c r="I9" s="92">
        <v>100</v>
      </c>
      <c r="J9" s="90">
        <v>461.7</v>
      </c>
      <c r="K9" s="90">
        <v>400</v>
      </c>
      <c r="L9" s="58">
        <f t="shared" si="3"/>
        <v>2556.6999999999998</v>
      </c>
      <c r="M9" s="115">
        <f t="shared" si="4"/>
        <v>2400</v>
      </c>
      <c r="N9" s="69">
        <f t="shared" si="5"/>
        <v>93.87100559314743</v>
      </c>
      <c r="O9" s="2"/>
    </row>
    <row r="10" spans="1:16">
      <c r="A10" s="10" t="s">
        <v>42</v>
      </c>
      <c r="B10" s="11" t="s">
        <v>43</v>
      </c>
      <c r="C10" s="12" t="s">
        <v>1</v>
      </c>
      <c r="D10" s="91"/>
      <c r="E10" s="91"/>
      <c r="F10" s="89"/>
      <c r="G10" s="90"/>
      <c r="H10" s="90"/>
      <c r="I10" s="61"/>
      <c r="J10" s="90"/>
      <c r="K10" s="90"/>
      <c r="L10" s="58">
        <f t="shared" si="3"/>
        <v>0</v>
      </c>
      <c r="M10" s="115">
        <f t="shared" si="4"/>
        <v>0</v>
      </c>
      <c r="N10" s="69"/>
      <c r="O10" s="2"/>
    </row>
    <row r="11" spans="1:16">
      <c r="A11" s="10" t="s">
        <v>44</v>
      </c>
      <c r="B11" s="11" t="s">
        <v>45</v>
      </c>
      <c r="C11" s="12" t="s">
        <v>1</v>
      </c>
      <c r="D11" s="91">
        <v>5600</v>
      </c>
      <c r="E11" s="91">
        <v>723.5</v>
      </c>
      <c r="F11" s="89">
        <v>3350</v>
      </c>
      <c r="G11" s="90">
        <v>2170</v>
      </c>
      <c r="H11" s="90">
        <v>171</v>
      </c>
      <c r="I11" s="93">
        <v>362</v>
      </c>
      <c r="J11" s="90">
        <v>25</v>
      </c>
      <c r="K11" s="90"/>
      <c r="L11" s="58">
        <f t="shared" si="3"/>
        <v>9146</v>
      </c>
      <c r="M11" s="115">
        <f t="shared" si="4"/>
        <v>3255.5</v>
      </c>
      <c r="N11" s="69">
        <f t="shared" si="5"/>
        <v>35.594795539033456</v>
      </c>
      <c r="O11" s="2"/>
    </row>
    <row r="12" spans="1:16">
      <c r="A12" s="10" t="s">
        <v>46</v>
      </c>
      <c r="B12" s="11" t="s">
        <v>47</v>
      </c>
      <c r="C12" s="12" t="s">
        <v>1</v>
      </c>
      <c r="D12" s="61">
        <v>6000</v>
      </c>
      <c r="E12" s="61">
        <v>2973.4</v>
      </c>
      <c r="F12" s="89">
        <v>2596</v>
      </c>
      <c r="G12" s="90">
        <v>834.7</v>
      </c>
      <c r="H12" s="90"/>
      <c r="I12" s="90"/>
      <c r="J12" s="90"/>
      <c r="K12" s="90"/>
      <c r="L12" s="58">
        <f t="shared" si="3"/>
        <v>8596</v>
      </c>
      <c r="M12" s="115">
        <f t="shared" si="4"/>
        <v>3808.1000000000004</v>
      </c>
      <c r="N12" s="69">
        <f t="shared" si="5"/>
        <v>44.300837598883206</v>
      </c>
      <c r="O12" s="2"/>
    </row>
    <row r="13" spans="1:16">
      <c r="A13" s="10" t="s">
        <v>48</v>
      </c>
      <c r="B13" s="11" t="s">
        <v>49</v>
      </c>
      <c r="C13" s="12" t="s">
        <v>1</v>
      </c>
      <c r="D13" s="89"/>
      <c r="E13" s="89"/>
      <c r="F13" s="89"/>
      <c r="G13" s="90"/>
      <c r="H13" s="90"/>
      <c r="I13" s="90"/>
      <c r="J13" s="90"/>
      <c r="K13" s="90"/>
      <c r="L13" s="58">
        <f t="shared" si="3"/>
        <v>0</v>
      </c>
      <c r="M13" s="115">
        <f t="shared" si="4"/>
        <v>0</v>
      </c>
      <c r="N13" s="69"/>
      <c r="O13" s="2"/>
    </row>
    <row r="14" spans="1:16">
      <c r="A14" s="10" t="s">
        <v>50</v>
      </c>
      <c r="B14" s="11" t="s">
        <v>20</v>
      </c>
      <c r="C14" s="12" t="s">
        <v>1</v>
      </c>
      <c r="D14" s="89">
        <v>30</v>
      </c>
      <c r="E14" s="89"/>
      <c r="F14" s="89">
        <v>60</v>
      </c>
      <c r="G14" s="90"/>
      <c r="H14" s="90">
        <v>0</v>
      </c>
      <c r="I14" s="90"/>
      <c r="J14" s="90"/>
      <c r="K14" s="90"/>
      <c r="L14" s="58">
        <f t="shared" si="3"/>
        <v>90</v>
      </c>
      <c r="M14" s="115">
        <f t="shared" si="4"/>
        <v>0</v>
      </c>
      <c r="N14" s="69">
        <f t="shared" si="5"/>
        <v>0</v>
      </c>
      <c r="O14" s="2"/>
    </row>
    <row r="15" spans="1:16">
      <c r="A15" s="10" t="s">
        <v>51</v>
      </c>
      <c r="B15" s="11" t="s">
        <v>27</v>
      </c>
      <c r="C15" s="12" t="s">
        <v>1</v>
      </c>
      <c r="D15" s="89">
        <v>0</v>
      </c>
      <c r="E15" s="89"/>
      <c r="F15" s="90"/>
      <c r="G15" s="90"/>
      <c r="H15" s="90"/>
      <c r="I15" s="90"/>
      <c r="J15" s="90"/>
      <c r="K15" s="90"/>
      <c r="L15" s="58">
        <f t="shared" ref="L15:L56" si="6">D15+F15+H15+J15</f>
        <v>0</v>
      </c>
      <c r="M15" s="115">
        <f t="shared" si="4"/>
        <v>0</v>
      </c>
      <c r="N15" s="69"/>
      <c r="O15" s="2"/>
    </row>
    <row r="16" spans="1:16" ht="25.5">
      <c r="A16" s="13">
        <v>2</v>
      </c>
      <c r="B16" s="8" t="s">
        <v>52</v>
      </c>
      <c r="C16" s="9" t="s">
        <v>1</v>
      </c>
      <c r="D16" s="55">
        <f t="shared" ref="D16:K16" si="7">D17+D18+D19</f>
        <v>25492</v>
      </c>
      <c r="E16" s="55">
        <f t="shared" si="7"/>
        <v>8494.5999999999985</v>
      </c>
      <c r="F16" s="55">
        <f t="shared" si="7"/>
        <v>21263.25</v>
      </c>
      <c r="G16" s="55">
        <f t="shared" si="7"/>
        <v>9137.7000000000007</v>
      </c>
      <c r="H16" s="55">
        <f t="shared" si="7"/>
        <v>7992</v>
      </c>
      <c r="I16" s="55">
        <f t="shared" si="7"/>
        <v>2253.6</v>
      </c>
      <c r="J16" s="55">
        <f t="shared" si="7"/>
        <v>7956.54</v>
      </c>
      <c r="K16" s="55">
        <f t="shared" si="7"/>
        <v>3160</v>
      </c>
      <c r="L16" s="55">
        <f t="shared" si="6"/>
        <v>62703.79</v>
      </c>
      <c r="M16" s="56">
        <f t="shared" si="4"/>
        <v>23045.899999999998</v>
      </c>
      <c r="N16" s="104">
        <f t="shared" si="5"/>
        <v>36.753599742535499</v>
      </c>
      <c r="O16" s="2"/>
    </row>
    <row r="17" spans="1:15">
      <c r="A17" s="40" t="s">
        <v>53</v>
      </c>
      <c r="B17" s="15" t="s">
        <v>54</v>
      </c>
      <c r="C17" s="16" t="s">
        <v>1</v>
      </c>
      <c r="D17" s="92">
        <v>23196</v>
      </c>
      <c r="E17" s="92">
        <v>7817.8</v>
      </c>
      <c r="F17" s="113">
        <v>19367.25</v>
      </c>
      <c r="G17" s="61">
        <v>8426</v>
      </c>
      <c r="H17" s="58">
        <v>7272</v>
      </c>
      <c r="I17" s="94">
        <v>2074.6999999999998</v>
      </c>
      <c r="J17" s="58">
        <v>7239.8</v>
      </c>
      <c r="K17" s="58">
        <v>2906.7</v>
      </c>
      <c r="L17" s="58">
        <f t="shared" si="6"/>
        <v>57075.05</v>
      </c>
      <c r="M17" s="115">
        <f t="shared" si="4"/>
        <v>21225.200000000001</v>
      </c>
      <c r="N17" s="69">
        <f t="shared" si="5"/>
        <v>37.188228481622005</v>
      </c>
      <c r="O17" s="2"/>
    </row>
    <row r="18" spans="1:15">
      <c r="A18" s="40" t="s">
        <v>55</v>
      </c>
      <c r="B18" s="15" t="s">
        <v>56</v>
      </c>
      <c r="C18" s="16" t="s">
        <v>1</v>
      </c>
      <c r="D18" s="61">
        <v>1252</v>
      </c>
      <c r="E18" s="61">
        <v>427.5</v>
      </c>
      <c r="F18" s="58">
        <v>1046</v>
      </c>
      <c r="G18" s="61">
        <v>449.5</v>
      </c>
      <c r="H18" s="58">
        <v>393</v>
      </c>
      <c r="I18" s="61">
        <v>113</v>
      </c>
      <c r="J18" s="58">
        <v>450.74</v>
      </c>
      <c r="K18" s="58">
        <v>177.9</v>
      </c>
      <c r="L18" s="58">
        <f t="shared" si="6"/>
        <v>3141.74</v>
      </c>
      <c r="M18" s="115">
        <f t="shared" si="4"/>
        <v>1167.9000000000001</v>
      </c>
      <c r="N18" s="69">
        <f t="shared" si="5"/>
        <v>37.173668094750049</v>
      </c>
    </row>
    <row r="19" spans="1:15">
      <c r="A19" s="40" t="s">
        <v>57</v>
      </c>
      <c r="B19" s="41" t="s">
        <v>58</v>
      </c>
      <c r="C19" s="16" t="s">
        <v>1</v>
      </c>
      <c r="D19" s="92">
        <v>1044</v>
      </c>
      <c r="E19" s="92">
        <v>249.3</v>
      </c>
      <c r="F19" s="58">
        <v>850</v>
      </c>
      <c r="G19" s="61">
        <v>262.2</v>
      </c>
      <c r="H19" s="58">
        <v>327</v>
      </c>
      <c r="I19" s="92">
        <v>65.900000000000006</v>
      </c>
      <c r="J19" s="58">
        <v>266</v>
      </c>
      <c r="K19" s="58">
        <v>75.400000000000006</v>
      </c>
      <c r="L19" s="58">
        <f t="shared" si="6"/>
        <v>2487</v>
      </c>
      <c r="M19" s="115">
        <f t="shared" si="4"/>
        <v>652.79999999999995</v>
      </c>
      <c r="N19" s="69">
        <f t="shared" si="5"/>
        <v>26.248492159227983</v>
      </c>
    </row>
    <row r="20" spans="1:15">
      <c r="A20" s="42">
        <v>3</v>
      </c>
      <c r="B20" s="15" t="s">
        <v>59</v>
      </c>
      <c r="C20" s="16" t="s">
        <v>1</v>
      </c>
      <c r="D20" s="62">
        <v>4000</v>
      </c>
      <c r="E20" s="63">
        <v>2751</v>
      </c>
      <c r="F20" s="62">
        <v>7000</v>
      </c>
      <c r="G20" s="58">
        <v>3833</v>
      </c>
      <c r="H20" s="62">
        <v>1519.4</v>
      </c>
      <c r="I20" s="58">
        <v>1642</v>
      </c>
      <c r="J20" s="58">
        <v>14913.62</v>
      </c>
      <c r="K20" s="58">
        <v>7566.9</v>
      </c>
      <c r="L20" s="58">
        <f t="shared" si="6"/>
        <v>27433.02</v>
      </c>
      <c r="M20" s="115">
        <f t="shared" si="4"/>
        <v>15792.9</v>
      </c>
      <c r="N20" s="69">
        <f t="shared" si="5"/>
        <v>57.568944286848478</v>
      </c>
    </row>
    <row r="21" spans="1:15" ht="25.5">
      <c r="A21" s="13">
        <v>4</v>
      </c>
      <c r="B21" s="8" t="s">
        <v>60</v>
      </c>
      <c r="C21" s="9" t="s">
        <v>1</v>
      </c>
      <c r="D21" s="64">
        <v>4160</v>
      </c>
      <c r="E21" s="64">
        <f>E22</f>
        <v>0</v>
      </c>
      <c r="F21" s="64">
        <v>3700</v>
      </c>
      <c r="G21" s="64">
        <f>G22</f>
        <v>0</v>
      </c>
      <c r="H21" s="64">
        <v>750</v>
      </c>
      <c r="I21" s="64"/>
      <c r="J21" s="64">
        <f>J22</f>
        <v>0</v>
      </c>
      <c r="K21" s="64">
        <f>K22</f>
        <v>0</v>
      </c>
      <c r="L21" s="55">
        <f t="shared" si="6"/>
        <v>8610</v>
      </c>
      <c r="M21" s="56">
        <f t="shared" si="4"/>
        <v>0</v>
      </c>
      <c r="N21" s="104">
        <f t="shared" si="5"/>
        <v>0</v>
      </c>
    </row>
    <row r="22" spans="1:15" ht="43.5" customHeight="1">
      <c r="A22" s="10" t="s">
        <v>21</v>
      </c>
      <c r="B22" s="11" t="s">
        <v>61</v>
      </c>
      <c r="C22" s="12" t="s">
        <v>1</v>
      </c>
      <c r="D22" s="59">
        <v>4160</v>
      </c>
      <c r="E22" s="58"/>
      <c r="F22" s="58">
        <v>3700</v>
      </c>
      <c r="G22" s="59"/>
      <c r="H22" s="59">
        <v>750</v>
      </c>
      <c r="I22" s="59"/>
      <c r="J22" s="59"/>
      <c r="K22" s="59"/>
      <c r="L22" s="58">
        <f t="shared" si="6"/>
        <v>8610</v>
      </c>
      <c r="M22" s="115">
        <f t="shared" si="4"/>
        <v>0</v>
      </c>
      <c r="N22" s="82"/>
    </row>
    <row r="23" spans="1:15" ht="16.5" customHeight="1">
      <c r="A23" s="10" t="s">
        <v>62</v>
      </c>
      <c r="B23" s="11" t="s">
        <v>63</v>
      </c>
      <c r="C23" s="12" t="s">
        <v>1</v>
      </c>
      <c r="D23" s="59"/>
      <c r="E23" s="59"/>
      <c r="F23" s="59"/>
      <c r="G23" s="59"/>
      <c r="H23" s="59"/>
      <c r="I23" s="59"/>
      <c r="J23" s="59"/>
      <c r="K23" s="59"/>
      <c r="L23" s="58">
        <f t="shared" si="6"/>
        <v>0</v>
      </c>
      <c r="M23" s="115">
        <f t="shared" si="4"/>
        <v>0</v>
      </c>
      <c r="N23" s="60"/>
    </row>
    <row r="24" spans="1:15" ht="25.5" customHeight="1">
      <c r="A24" s="10" t="s">
        <v>64</v>
      </c>
      <c r="B24" s="11" t="s">
        <v>65</v>
      </c>
      <c r="C24" s="12" t="s">
        <v>1</v>
      </c>
      <c r="D24" s="59"/>
      <c r="E24" s="59"/>
      <c r="F24" s="59"/>
      <c r="G24" s="59"/>
      <c r="H24" s="59"/>
      <c r="I24" s="59"/>
      <c r="J24" s="59"/>
      <c r="K24" s="59"/>
      <c r="L24" s="58">
        <f t="shared" si="6"/>
        <v>0</v>
      </c>
      <c r="M24" s="115">
        <f t="shared" si="4"/>
        <v>0</v>
      </c>
      <c r="N24" s="60"/>
    </row>
    <row r="25" spans="1:15" ht="37.5" customHeight="1">
      <c r="A25" s="10" t="s">
        <v>66</v>
      </c>
      <c r="B25" s="11" t="s">
        <v>67</v>
      </c>
      <c r="C25" s="12" t="s">
        <v>1</v>
      </c>
      <c r="D25" s="59"/>
      <c r="E25" s="59"/>
      <c r="F25" s="59"/>
      <c r="G25" s="59"/>
      <c r="H25" s="59"/>
      <c r="I25" s="59"/>
      <c r="J25" s="59"/>
      <c r="K25" s="59"/>
      <c r="L25" s="58">
        <f t="shared" si="6"/>
        <v>0</v>
      </c>
      <c r="M25" s="115">
        <f t="shared" si="4"/>
        <v>0</v>
      </c>
      <c r="N25" s="60"/>
    </row>
    <row r="26" spans="1:15" ht="25.5">
      <c r="A26" s="13">
        <v>5</v>
      </c>
      <c r="B26" s="8" t="s">
        <v>68</v>
      </c>
      <c r="C26" s="9" t="s">
        <v>1</v>
      </c>
      <c r="D26" s="55">
        <f t="shared" ref="D26:K26" si="8">D27+D28+D29+D30+D31+D32+D33+D34+D35+D36+D38</f>
        <v>924</v>
      </c>
      <c r="E26" s="55">
        <f t="shared" si="8"/>
        <v>156</v>
      </c>
      <c r="F26" s="55">
        <f t="shared" si="8"/>
        <v>1323</v>
      </c>
      <c r="G26" s="55">
        <f t="shared" si="8"/>
        <v>167</v>
      </c>
      <c r="H26" s="55">
        <f t="shared" si="8"/>
        <v>319</v>
      </c>
      <c r="I26" s="55">
        <f t="shared" si="8"/>
        <v>38</v>
      </c>
      <c r="J26" s="55">
        <f t="shared" si="8"/>
        <v>112.39</v>
      </c>
      <c r="K26" s="55">
        <f t="shared" si="8"/>
        <v>36</v>
      </c>
      <c r="L26" s="55">
        <f t="shared" si="6"/>
        <v>2678.39</v>
      </c>
      <c r="M26" s="56">
        <f t="shared" si="4"/>
        <v>397</v>
      </c>
      <c r="N26" s="104">
        <f t="shared" si="5"/>
        <v>14.82233729964643</v>
      </c>
    </row>
    <row r="27" spans="1:15" ht="57" customHeight="1">
      <c r="A27" s="14" t="s">
        <v>69</v>
      </c>
      <c r="B27" s="11" t="s">
        <v>70</v>
      </c>
      <c r="C27" s="12" t="s">
        <v>1</v>
      </c>
      <c r="D27" s="59"/>
      <c r="E27" s="59"/>
      <c r="F27" s="59"/>
      <c r="G27" s="59"/>
      <c r="H27" s="59"/>
      <c r="I27" s="59"/>
      <c r="J27" s="59"/>
      <c r="K27" s="59"/>
      <c r="L27" s="58">
        <f t="shared" si="6"/>
        <v>0</v>
      </c>
      <c r="M27" s="115">
        <f t="shared" si="4"/>
        <v>0</v>
      </c>
      <c r="N27" s="60"/>
    </row>
    <row r="28" spans="1:15" ht="54.75" customHeight="1">
      <c r="A28" s="12" t="s">
        <v>71</v>
      </c>
      <c r="B28" s="11" t="s">
        <v>72</v>
      </c>
      <c r="C28" s="12" t="s">
        <v>1</v>
      </c>
      <c r="D28" s="59"/>
      <c r="E28" s="59"/>
      <c r="F28" s="58">
        <v>95</v>
      </c>
      <c r="G28" s="58"/>
      <c r="H28" s="59"/>
      <c r="I28" s="59"/>
      <c r="J28" s="59"/>
      <c r="K28" s="59"/>
      <c r="L28" s="58">
        <f t="shared" si="6"/>
        <v>95</v>
      </c>
      <c r="M28" s="115">
        <f t="shared" si="4"/>
        <v>0</v>
      </c>
      <c r="N28" s="60">
        <f t="shared" si="5"/>
        <v>0</v>
      </c>
    </row>
    <row r="29" spans="1:15" ht="40.5" customHeight="1">
      <c r="A29" s="12" t="s">
        <v>73</v>
      </c>
      <c r="B29" s="15" t="s">
        <v>74</v>
      </c>
      <c r="C29" s="12" t="s">
        <v>1</v>
      </c>
      <c r="D29" s="59">
        <v>140</v>
      </c>
      <c r="E29" s="59">
        <v>38</v>
      </c>
      <c r="F29" s="58">
        <v>400</v>
      </c>
      <c r="G29" s="58">
        <v>47</v>
      </c>
      <c r="H29" s="59">
        <v>83</v>
      </c>
      <c r="I29" s="59">
        <v>7</v>
      </c>
      <c r="J29" s="59"/>
      <c r="K29" s="59"/>
      <c r="L29" s="58">
        <f t="shared" si="6"/>
        <v>623</v>
      </c>
      <c r="M29" s="115">
        <f t="shared" si="4"/>
        <v>92</v>
      </c>
      <c r="N29" s="57">
        <f t="shared" si="5"/>
        <v>14.767255216693419</v>
      </c>
      <c r="O29" s="2"/>
    </row>
    <row r="30" spans="1:15" ht="25.5">
      <c r="A30" s="12" t="s">
        <v>75</v>
      </c>
      <c r="B30" s="15" t="s">
        <v>76</v>
      </c>
      <c r="C30" s="12" t="s">
        <v>1</v>
      </c>
      <c r="D30" s="59">
        <v>260</v>
      </c>
      <c r="E30" s="58"/>
      <c r="F30" s="58">
        <v>170</v>
      </c>
      <c r="G30" s="58"/>
      <c r="H30" s="59">
        <v>57</v>
      </c>
      <c r="I30" s="59"/>
      <c r="J30" s="59">
        <v>64.89</v>
      </c>
      <c r="K30" s="59"/>
      <c r="L30" s="58">
        <f t="shared" si="6"/>
        <v>551.89</v>
      </c>
      <c r="M30" s="115">
        <f t="shared" si="4"/>
        <v>0</v>
      </c>
      <c r="N30" s="57">
        <f t="shared" si="5"/>
        <v>0</v>
      </c>
      <c r="O30" s="2"/>
    </row>
    <row r="31" spans="1:15" ht="19.5" customHeight="1">
      <c r="A31" s="12" t="s">
        <v>77</v>
      </c>
      <c r="B31" s="15" t="s">
        <v>78</v>
      </c>
      <c r="C31" s="12" t="s">
        <v>1</v>
      </c>
      <c r="D31" s="59">
        <v>140</v>
      </c>
      <c r="E31" s="58"/>
      <c r="F31" s="58">
        <v>263</v>
      </c>
      <c r="G31" s="58"/>
      <c r="H31" s="59">
        <v>57</v>
      </c>
      <c r="I31" s="59"/>
      <c r="J31" s="59"/>
      <c r="K31" s="59"/>
      <c r="L31" s="58">
        <f t="shared" si="6"/>
        <v>460</v>
      </c>
      <c r="M31" s="115">
        <f t="shared" si="4"/>
        <v>0</v>
      </c>
      <c r="N31" s="57">
        <f t="shared" si="5"/>
        <v>0</v>
      </c>
      <c r="O31" s="2"/>
    </row>
    <row r="32" spans="1:15">
      <c r="A32" s="12" t="s">
        <v>79</v>
      </c>
      <c r="B32" s="15" t="s">
        <v>14</v>
      </c>
      <c r="C32" s="12" t="s">
        <v>1</v>
      </c>
      <c r="D32" s="59">
        <v>34</v>
      </c>
      <c r="E32" s="58"/>
      <c r="F32" s="58">
        <v>50</v>
      </c>
      <c r="G32" s="58"/>
      <c r="H32" s="58">
        <v>34</v>
      </c>
      <c r="I32" s="58"/>
      <c r="J32" s="58"/>
      <c r="K32" s="58"/>
      <c r="L32" s="58">
        <f t="shared" si="6"/>
        <v>118</v>
      </c>
      <c r="M32" s="115">
        <f t="shared" si="4"/>
        <v>0</v>
      </c>
      <c r="N32" s="57">
        <f t="shared" si="5"/>
        <v>0</v>
      </c>
      <c r="O32" s="2"/>
    </row>
    <row r="33" spans="1:15" ht="16.5" customHeight="1">
      <c r="A33" s="12" t="s">
        <v>80</v>
      </c>
      <c r="B33" s="15" t="s">
        <v>81</v>
      </c>
      <c r="C33" s="12" t="s">
        <v>1</v>
      </c>
      <c r="D33" s="59">
        <v>200</v>
      </c>
      <c r="E33" s="58"/>
      <c r="F33" s="58"/>
      <c r="G33" s="58"/>
      <c r="H33" s="59">
        <v>20</v>
      </c>
      <c r="I33" s="59"/>
      <c r="J33" s="59"/>
      <c r="K33" s="59"/>
      <c r="L33" s="58">
        <f t="shared" si="6"/>
        <v>220</v>
      </c>
      <c r="M33" s="115">
        <f t="shared" si="4"/>
        <v>0</v>
      </c>
      <c r="N33" s="57">
        <f t="shared" si="5"/>
        <v>0</v>
      </c>
      <c r="O33" s="2"/>
    </row>
    <row r="34" spans="1:15" ht="18" customHeight="1">
      <c r="A34" s="12" t="s">
        <v>82</v>
      </c>
      <c r="B34" s="15" t="s">
        <v>19</v>
      </c>
      <c r="C34" s="12" t="s">
        <v>1</v>
      </c>
      <c r="D34" s="59">
        <v>100</v>
      </c>
      <c r="E34" s="58"/>
      <c r="F34" s="58">
        <v>100</v>
      </c>
      <c r="G34" s="59"/>
      <c r="H34" s="59"/>
      <c r="I34" s="59"/>
      <c r="J34" s="59"/>
      <c r="K34" s="59"/>
      <c r="L34" s="58">
        <f t="shared" si="6"/>
        <v>200</v>
      </c>
      <c r="M34" s="115">
        <f t="shared" si="4"/>
        <v>0</v>
      </c>
      <c r="N34" s="57">
        <f t="shared" si="5"/>
        <v>0</v>
      </c>
      <c r="O34" s="2"/>
    </row>
    <row r="35" spans="1:15">
      <c r="A35" s="12" t="s">
        <v>83</v>
      </c>
      <c r="B35" s="15" t="s">
        <v>84</v>
      </c>
      <c r="C35" s="12" t="s">
        <v>1</v>
      </c>
      <c r="D35" s="59"/>
      <c r="E35" s="58"/>
      <c r="F35" s="58"/>
      <c r="G35" s="59"/>
      <c r="H35" s="59"/>
      <c r="I35" s="59"/>
      <c r="J35" s="59"/>
      <c r="K35" s="59"/>
      <c r="L35" s="58">
        <f t="shared" si="6"/>
        <v>0</v>
      </c>
      <c r="M35" s="115">
        <f t="shared" si="4"/>
        <v>0</v>
      </c>
      <c r="N35" s="57"/>
      <c r="O35" s="2"/>
    </row>
    <row r="36" spans="1:15" ht="21" customHeight="1">
      <c r="A36" s="12" t="s">
        <v>85</v>
      </c>
      <c r="B36" s="11" t="s">
        <v>86</v>
      </c>
      <c r="C36" s="12" t="s">
        <v>1</v>
      </c>
      <c r="D36" s="59">
        <v>50</v>
      </c>
      <c r="E36" s="58"/>
      <c r="F36" s="58">
        <v>245</v>
      </c>
      <c r="G36" s="59"/>
      <c r="H36" s="59">
        <v>68</v>
      </c>
      <c r="I36" s="59"/>
      <c r="J36" s="59">
        <v>47.5</v>
      </c>
      <c r="K36" s="59"/>
      <c r="L36" s="58">
        <f t="shared" si="6"/>
        <v>410.5</v>
      </c>
      <c r="M36" s="115">
        <f t="shared" si="4"/>
        <v>0</v>
      </c>
      <c r="N36" s="57">
        <f t="shared" si="5"/>
        <v>0</v>
      </c>
      <c r="O36" s="2"/>
    </row>
    <row r="37" spans="1:15" hidden="1">
      <c r="A37" s="12" t="s">
        <v>215</v>
      </c>
      <c r="B37" s="11"/>
      <c r="C37" s="12" t="s">
        <v>1</v>
      </c>
      <c r="D37" s="59"/>
      <c r="E37" s="58"/>
      <c r="F37" s="58"/>
      <c r="G37" s="59"/>
      <c r="H37" s="59"/>
      <c r="I37" s="59"/>
      <c r="J37" s="59"/>
      <c r="K37" s="59"/>
      <c r="L37" s="58">
        <f t="shared" si="6"/>
        <v>0</v>
      </c>
      <c r="M37" s="115">
        <f t="shared" si="4"/>
        <v>0</v>
      </c>
      <c r="N37" s="57"/>
    </row>
    <row r="38" spans="1:15">
      <c r="A38" s="12" t="s">
        <v>216</v>
      </c>
      <c r="B38" s="11" t="s">
        <v>214</v>
      </c>
      <c r="C38" s="12"/>
      <c r="D38" s="59"/>
      <c r="E38" s="58">
        <v>118</v>
      </c>
      <c r="F38" s="58"/>
      <c r="G38" s="59">
        <v>120</v>
      </c>
      <c r="H38" s="59"/>
      <c r="I38" s="59">
        <v>31</v>
      </c>
      <c r="J38" s="59"/>
      <c r="K38" s="59">
        <v>36</v>
      </c>
      <c r="L38" s="58">
        <f t="shared" si="6"/>
        <v>0</v>
      </c>
      <c r="M38" s="115">
        <f t="shared" si="4"/>
        <v>305</v>
      </c>
      <c r="N38" s="57"/>
    </row>
    <row r="39" spans="1:15" ht="29.25" customHeight="1">
      <c r="A39" s="7">
        <v>6</v>
      </c>
      <c r="B39" s="8" t="s">
        <v>87</v>
      </c>
      <c r="C39" s="9" t="s">
        <v>1</v>
      </c>
      <c r="D39" s="55">
        <f>D40+D41+D42+D43+D44+D45+D46+D47+D48+D49+D50+D51+D52+D53+D54+D55+D56</f>
        <v>2082</v>
      </c>
      <c r="E39" s="55">
        <f>E40+E41+E42+E43+E44+E45+E46+E47+E48+E49+E50+E51+E52+E53+E54+E55+E56</f>
        <v>312</v>
      </c>
      <c r="F39" s="55">
        <f>F40+F41+F42+F43+F44+F45+F46+F47+F48+F49+F50+F51+F52+F53+F54+F55+F56</f>
        <v>2157</v>
      </c>
      <c r="G39" s="55">
        <f>G40+G41+G42+G43+G44+G45+G46+G47+G48+G49+G50+G51+G52+G53+G54+G55+G56</f>
        <v>386</v>
      </c>
      <c r="H39" s="55">
        <f t="shared" ref="H39:K39" si="9">H40+H41+H42+H43+H44+H45+H46+H47+H48+H49+H50+H51+H52+H53+H54+H55+H56</f>
        <v>411</v>
      </c>
      <c r="I39" s="55">
        <f t="shared" si="9"/>
        <v>2.09</v>
      </c>
      <c r="J39" s="55">
        <f t="shared" si="9"/>
        <v>199</v>
      </c>
      <c r="K39" s="55">
        <f t="shared" si="9"/>
        <v>420</v>
      </c>
      <c r="L39" s="55">
        <f t="shared" si="6"/>
        <v>4849</v>
      </c>
      <c r="M39" s="56">
        <f t="shared" si="4"/>
        <v>1120.0900000000001</v>
      </c>
      <c r="N39" s="104">
        <f t="shared" si="5"/>
        <v>23.099401938544034</v>
      </c>
    </row>
    <row r="40" spans="1:15">
      <c r="A40" s="12" t="s">
        <v>88</v>
      </c>
      <c r="B40" s="11" t="s">
        <v>89</v>
      </c>
      <c r="C40" s="12" t="s">
        <v>1</v>
      </c>
      <c r="D40" s="59"/>
      <c r="E40" s="59"/>
      <c r="F40" s="59"/>
      <c r="G40" s="59"/>
      <c r="H40" s="59"/>
      <c r="I40" s="59"/>
      <c r="J40" s="59"/>
      <c r="K40" s="59"/>
      <c r="L40" s="58">
        <f t="shared" si="6"/>
        <v>0</v>
      </c>
      <c r="M40" s="115">
        <f t="shared" si="4"/>
        <v>0</v>
      </c>
      <c r="N40" s="60"/>
    </row>
    <row r="41" spans="1:15" ht="23.25" customHeight="1">
      <c r="A41" s="12" t="s">
        <v>90</v>
      </c>
      <c r="B41" s="11" t="s">
        <v>91</v>
      </c>
      <c r="C41" s="12" t="s">
        <v>1</v>
      </c>
      <c r="D41" s="59"/>
      <c r="E41" s="59"/>
      <c r="F41" s="59"/>
      <c r="G41" s="59"/>
      <c r="H41" s="59"/>
      <c r="I41" s="59"/>
      <c r="J41" s="59"/>
      <c r="K41" s="59"/>
      <c r="L41" s="58">
        <f t="shared" si="6"/>
        <v>0</v>
      </c>
      <c r="M41" s="115">
        <f t="shared" si="4"/>
        <v>0</v>
      </c>
      <c r="N41" s="60"/>
    </row>
    <row r="42" spans="1:15" ht="15.75" customHeight="1">
      <c r="A42" s="12" t="s">
        <v>92</v>
      </c>
      <c r="B42" s="11" t="s">
        <v>93</v>
      </c>
      <c r="C42" s="12" t="s">
        <v>1</v>
      </c>
      <c r="D42" s="59">
        <v>650</v>
      </c>
      <c r="E42" s="59">
        <v>188</v>
      </c>
      <c r="F42" s="59">
        <v>670</v>
      </c>
      <c r="G42" s="59">
        <v>300</v>
      </c>
      <c r="H42" s="59">
        <v>354</v>
      </c>
      <c r="I42" s="59">
        <v>2.09</v>
      </c>
      <c r="J42" s="59">
        <v>71</v>
      </c>
      <c r="K42" s="59">
        <v>420</v>
      </c>
      <c r="L42" s="58">
        <f t="shared" si="6"/>
        <v>1745</v>
      </c>
      <c r="M42" s="115">
        <f t="shared" si="4"/>
        <v>910.08999999999992</v>
      </c>
      <c r="N42" s="60"/>
    </row>
    <row r="43" spans="1:15" ht="13.5" customHeight="1">
      <c r="A43" s="12" t="s">
        <v>94</v>
      </c>
      <c r="B43" s="11" t="s">
        <v>16</v>
      </c>
      <c r="C43" s="12" t="s">
        <v>1</v>
      </c>
      <c r="D43" s="59">
        <v>300</v>
      </c>
      <c r="E43" s="58">
        <v>44</v>
      </c>
      <c r="F43" s="58">
        <v>40</v>
      </c>
      <c r="G43" s="59"/>
      <c r="H43" s="59"/>
      <c r="I43" s="59"/>
      <c r="J43" s="59"/>
      <c r="K43" s="59"/>
      <c r="L43" s="58">
        <f t="shared" si="6"/>
        <v>340</v>
      </c>
      <c r="M43" s="115">
        <f t="shared" si="4"/>
        <v>44</v>
      </c>
      <c r="N43" s="60">
        <f t="shared" si="5"/>
        <v>12.941176470588236</v>
      </c>
    </row>
    <row r="44" spans="1:15" ht="0.75" customHeight="1">
      <c r="A44" s="12" t="s">
        <v>95</v>
      </c>
      <c r="B44" s="11"/>
      <c r="C44" s="12" t="s">
        <v>1</v>
      </c>
      <c r="D44" s="59"/>
      <c r="E44" s="58"/>
      <c r="F44" s="58"/>
      <c r="G44" s="59"/>
      <c r="H44" s="59"/>
      <c r="I44" s="59"/>
      <c r="J44" s="59"/>
      <c r="K44" s="59"/>
      <c r="L44" s="58">
        <f t="shared" si="6"/>
        <v>0</v>
      </c>
      <c r="M44" s="115">
        <f t="shared" si="4"/>
        <v>0</v>
      </c>
      <c r="N44" s="60"/>
    </row>
    <row r="45" spans="1:15">
      <c r="A45" s="12" t="s">
        <v>96</v>
      </c>
      <c r="B45" s="11" t="s">
        <v>97</v>
      </c>
      <c r="C45" s="12" t="s">
        <v>1</v>
      </c>
      <c r="D45" s="59"/>
      <c r="E45" s="58"/>
      <c r="F45" s="58"/>
      <c r="G45" s="59"/>
      <c r="H45" s="59"/>
      <c r="I45" s="59"/>
      <c r="J45" s="59"/>
      <c r="K45" s="59"/>
      <c r="L45" s="58">
        <f t="shared" si="6"/>
        <v>0</v>
      </c>
      <c r="M45" s="115">
        <f t="shared" si="4"/>
        <v>0</v>
      </c>
      <c r="N45" s="60"/>
    </row>
    <row r="46" spans="1:15" ht="16.5" customHeight="1">
      <c r="A46" s="12" t="s">
        <v>98</v>
      </c>
      <c r="B46" s="11" t="s">
        <v>99</v>
      </c>
      <c r="C46" s="12" t="s">
        <v>1</v>
      </c>
      <c r="D46" s="59">
        <v>200</v>
      </c>
      <c r="E46" s="58"/>
      <c r="F46" s="58">
        <v>49</v>
      </c>
      <c r="G46" s="59"/>
      <c r="H46" s="59"/>
      <c r="I46" s="59"/>
      <c r="J46" s="59"/>
      <c r="K46" s="59"/>
      <c r="L46" s="58">
        <f t="shared" si="6"/>
        <v>249</v>
      </c>
      <c r="M46" s="115">
        <f t="shared" si="4"/>
        <v>0</v>
      </c>
      <c r="N46" s="60"/>
    </row>
    <row r="47" spans="1:15">
      <c r="A47" s="12" t="s">
        <v>100</v>
      </c>
      <c r="B47" s="11" t="s">
        <v>101</v>
      </c>
      <c r="C47" s="12" t="s">
        <v>1</v>
      </c>
      <c r="D47" s="59"/>
      <c r="E47" s="58"/>
      <c r="F47" s="58"/>
      <c r="G47" s="59"/>
      <c r="H47" s="59"/>
      <c r="I47" s="59"/>
      <c r="J47" s="59"/>
      <c r="K47" s="59"/>
      <c r="L47" s="58">
        <f t="shared" si="6"/>
        <v>0</v>
      </c>
      <c r="M47" s="115">
        <f t="shared" si="4"/>
        <v>0</v>
      </c>
      <c r="N47" s="60"/>
    </row>
    <row r="48" spans="1:15">
      <c r="A48" s="12" t="s">
        <v>102</v>
      </c>
      <c r="B48" s="11" t="s">
        <v>103</v>
      </c>
      <c r="C48" s="12" t="s">
        <v>1</v>
      </c>
      <c r="D48" s="59"/>
      <c r="E48" s="58"/>
      <c r="F48" s="58"/>
      <c r="G48" s="59"/>
      <c r="H48" s="59"/>
      <c r="I48" s="59"/>
      <c r="J48" s="59"/>
      <c r="K48" s="59"/>
      <c r="L48" s="58">
        <f t="shared" si="6"/>
        <v>0</v>
      </c>
      <c r="M48" s="115">
        <f t="shared" si="4"/>
        <v>0</v>
      </c>
      <c r="N48" s="60"/>
    </row>
    <row r="49" spans="1:17" ht="15" customHeight="1">
      <c r="A49" s="12" t="s">
        <v>104</v>
      </c>
      <c r="B49" s="11" t="s">
        <v>24</v>
      </c>
      <c r="C49" s="12" t="s">
        <v>1</v>
      </c>
      <c r="D49" s="59">
        <v>80</v>
      </c>
      <c r="E49" s="58"/>
      <c r="F49" s="58">
        <v>120</v>
      </c>
      <c r="G49" s="59"/>
      <c r="H49" s="59"/>
      <c r="I49" s="59"/>
      <c r="J49" s="59"/>
      <c r="K49" s="59"/>
      <c r="L49" s="58">
        <f t="shared" si="6"/>
        <v>200</v>
      </c>
      <c r="M49" s="115">
        <f t="shared" si="4"/>
        <v>0</v>
      </c>
      <c r="N49" s="60">
        <f t="shared" si="5"/>
        <v>0</v>
      </c>
    </row>
    <row r="50" spans="1:17" ht="21" customHeight="1">
      <c r="A50" s="12" t="s">
        <v>105</v>
      </c>
      <c r="B50" s="15" t="s">
        <v>17</v>
      </c>
      <c r="C50" s="12" t="s">
        <v>1</v>
      </c>
      <c r="D50" s="59">
        <v>120</v>
      </c>
      <c r="E50" s="58"/>
      <c r="F50" s="58">
        <v>136</v>
      </c>
      <c r="G50" s="59"/>
      <c r="H50" s="71">
        <v>57</v>
      </c>
      <c r="I50" s="71"/>
      <c r="J50" s="66"/>
      <c r="K50" s="59"/>
      <c r="L50" s="58">
        <f t="shared" si="6"/>
        <v>313</v>
      </c>
      <c r="M50" s="115">
        <f t="shared" si="4"/>
        <v>0</v>
      </c>
      <c r="N50" s="60">
        <f t="shared" si="5"/>
        <v>0</v>
      </c>
    </row>
    <row r="51" spans="1:17" ht="25.5" hidden="1">
      <c r="A51" s="12" t="s">
        <v>106</v>
      </c>
      <c r="B51" s="11" t="s">
        <v>107</v>
      </c>
      <c r="C51" s="12" t="s">
        <v>1</v>
      </c>
      <c r="D51" s="59"/>
      <c r="E51" s="58"/>
      <c r="F51" s="59"/>
      <c r="G51" s="59"/>
      <c r="H51" s="71"/>
      <c r="I51" s="71"/>
      <c r="J51" s="66"/>
      <c r="K51" s="59"/>
      <c r="L51" s="58">
        <f t="shared" si="6"/>
        <v>0</v>
      </c>
      <c r="M51" s="115">
        <f t="shared" si="4"/>
        <v>0</v>
      </c>
      <c r="N51" s="60"/>
    </row>
    <row r="52" spans="1:17" ht="18.75" customHeight="1">
      <c r="A52" s="12" t="s">
        <v>108</v>
      </c>
      <c r="B52" s="11" t="s">
        <v>25</v>
      </c>
      <c r="C52" s="12" t="s">
        <v>1</v>
      </c>
      <c r="D52" s="59">
        <v>50</v>
      </c>
      <c r="E52" s="58"/>
      <c r="F52" s="59">
        <v>50</v>
      </c>
      <c r="G52" s="59"/>
      <c r="H52" s="71"/>
      <c r="I52" s="71"/>
      <c r="J52" s="67"/>
      <c r="K52" s="62"/>
      <c r="L52" s="58">
        <f t="shared" si="6"/>
        <v>100</v>
      </c>
      <c r="M52" s="115">
        <f t="shared" si="4"/>
        <v>0</v>
      </c>
      <c r="N52" s="60">
        <f t="shared" si="5"/>
        <v>0</v>
      </c>
    </row>
    <row r="53" spans="1:17">
      <c r="A53" s="12" t="s">
        <v>109</v>
      </c>
      <c r="B53" s="11" t="s">
        <v>26</v>
      </c>
      <c r="C53" s="12" t="s">
        <v>1</v>
      </c>
      <c r="D53" s="59">
        <v>432</v>
      </c>
      <c r="E53" s="58">
        <v>80</v>
      </c>
      <c r="F53" s="59">
        <v>942</v>
      </c>
      <c r="G53" s="58">
        <v>86</v>
      </c>
      <c r="H53" s="71"/>
      <c r="I53" s="71"/>
      <c r="J53" s="68"/>
      <c r="K53" s="58"/>
      <c r="L53" s="58">
        <f t="shared" si="6"/>
        <v>1374</v>
      </c>
      <c r="M53" s="115">
        <f t="shared" si="4"/>
        <v>166</v>
      </c>
      <c r="N53" s="60">
        <f t="shared" si="5"/>
        <v>12.08151382823872</v>
      </c>
    </row>
    <row r="54" spans="1:17" ht="15.75" customHeight="1">
      <c r="A54" s="12" t="s">
        <v>110</v>
      </c>
      <c r="B54" s="11" t="s">
        <v>23</v>
      </c>
      <c r="C54" s="12" t="s">
        <v>1</v>
      </c>
      <c r="D54" s="59">
        <v>200</v>
      </c>
      <c r="E54" s="58"/>
      <c r="F54" s="59">
        <v>100</v>
      </c>
      <c r="G54" s="59"/>
      <c r="H54" s="69"/>
      <c r="I54" s="71"/>
      <c r="J54" s="66"/>
      <c r="K54" s="59"/>
      <c r="L54" s="58">
        <f t="shared" si="6"/>
        <v>300</v>
      </c>
      <c r="M54" s="115">
        <f t="shared" si="4"/>
        <v>0</v>
      </c>
      <c r="N54" s="60"/>
    </row>
    <row r="55" spans="1:17" ht="17.25" hidden="1" customHeight="1">
      <c r="A55" s="12" t="s">
        <v>111</v>
      </c>
      <c r="B55" s="11" t="s">
        <v>112</v>
      </c>
      <c r="C55" s="12" t="s">
        <v>1</v>
      </c>
      <c r="D55" s="59"/>
      <c r="E55" s="59"/>
      <c r="F55" s="59"/>
      <c r="G55" s="59"/>
      <c r="H55" s="71"/>
      <c r="I55" s="71"/>
      <c r="J55" s="66"/>
      <c r="K55" s="59"/>
      <c r="L55" s="58">
        <f t="shared" si="6"/>
        <v>0</v>
      </c>
      <c r="M55" s="115">
        <f t="shared" si="4"/>
        <v>0</v>
      </c>
      <c r="N55" s="60"/>
    </row>
    <row r="56" spans="1:17" ht="16.5" customHeight="1">
      <c r="A56" s="12" t="s">
        <v>113</v>
      </c>
      <c r="B56" s="11" t="s">
        <v>114</v>
      </c>
      <c r="C56" s="12" t="s">
        <v>1</v>
      </c>
      <c r="D56" s="59">
        <v>50</v>
      </c>
      <c r="E56" s="58"/>
      <c r="F56" s="59">
        <v>50</v>
      </c>
      <c r="G56" s="59"/>
      <c r="H56" s="71"/>
      <c r="I56" s="71"/>
      <c r="J56" s="66">
        <v>128</v>
      </c>
      <c r="K56" s="59"/>
      <c r="L56" s="58">
        <f t="shared" si="6"/>
        <v>228</v>
      </c>
      <c r="M56" s="115">
        <f t="shared" si="4"/>
        <v>0</v>
      </c>
      <c r="N56" s="60">
        <f t="shared" si="5"/>
        <v>0</v>
      </c>
    </row>
    <row r="57" spans="1:17" ht="25.5">
      <c r="A57" s="5" t="s">
        <v>4</v>
      </c>
      <c r="B57" s="6" t="s">
        <v>115</v>
      </c>
      <c r="C57" s="5" t="s">
        <v>1</v>
      </c>
      <c r="D57" s="54">
        <f>D58+D86</f>
        <v>25328.45</v>
      </c>
      <c r="E57" s="54">
        <f>E58+E86</f>
        <v>9741.5</v>
      </c>
      <c r="F57" s="54">
        <f t="shared" ref="F57:L57" si="10">F58+F86</f>
        <v>29653.3</v>
      </c>
      <c r="G57" s="54">
        <f t="shared" si="10"/>
        <v>8848.6</v>
      </c>
      <c r="H57" s="54">
        <f t="shared" si="10"/>
        <v>0</v>
      </c>
      <c r="I57" s="54">
        <f t="shared" si="10"/>
        <v>0</v>
      </c>
      <c r="J57" s="54">
        <f t="shared" si="10"/>
        <v>0</v>
      </c>
      <c r="K57" s="54">
        <f t="shared" si="10"/>
        <v>0</v>
      </c>
      <c r="L57" s="54">
        <f t="shared" si="10"/>
        <v>54981.75</v>
      </c>
      <c r="M57" s="117">
        <f t="shared" si="4"/>
        <v>18590.099999999999</v>
      </c>
      <c r="N57" s="103">
        <f t="shared" si="5"/>
        <v>33.811401055804879</v>
      </c>
      <c r="O57" s="2"/>
      <c r="P57" s="2"/>
      <c r="Q57" s="2"/>
    </row>
    <row r="58" spans="1:17" ht="43.5" customHeight="1">
      <c r="A58" s="7">
        <v>7</v>
      </c>
      <c r="B58" s="8" t="s">
        <v>116</v>
      </c>
      <c r="C58" s="9" t="s">
        <v>1</v>
      </c>
      <c r="D58" s="55">
        <f>D59+D60+D61+D62+D63+D64+D65+D66+D67+D68+D69+D70+D71+D72+D73+D74+D75+D76+D77+D79+D78+D80+D81+D82+D83+D84</f>
        <v>25093.45</v>
      </c>
      <c r="E58" s="55">
        <f>E59+E60+E61+E62+E63+E64+E65+E66+E67+E68+E69+E70+E71+E72+E73+E74+E75+E76+E77+E78+E79+E80+E81+E82+E83+E84+E85</f>
        <v>9602</v>
      </c>
      <c r="F58" s="55">
        <f t="shared" ref="F58" si="11">F59+F60+F61+F62+F63+F64+F65+F66+F67+F68+F69+F70+F71+F72+F73+F74+F75+F76+F77+F79+F78+F80+F81+F82+F83+F84</f>
        <v>28613.3</v>
      </c>
      <c r="G58" s="55">
        <f>G59+G60+G61+G62+G63+G64+G65+G66+G67+G68+G69+G70+G71+G72+G73+G74+G75+G76+G77+G78+G79+G80+G81+G82+G83+G84+G85</f>
        <v>8590</v>
      </c>
      <c r="H58" s="55">
        <f t="shared" ref="H58:I58" si="12">H59+H60+H61+H62+H63+H64+H65+H66+H67+H68+H69+H70+H71+H72+H73+H74+H75+H76+H77+H79+H78+H80+H81+H82+H83+H84</f>
        <v>0</v>
      </c>
      <c r="I58" s="55">
        <f t="shared" si="12"/>
        <v>0</v>
      </c>
      <c r="J58" s="55">
        <f>J59+J60+J61+J62+J63+J64+J65+J66+J67+J68+J69+J70+J71+J72+J73+J74+J75+J76+J77+J79+J78+J80+J81+J82+J83+J84</f>
        <v>0</v>
      </c>
      <c r="K58" s="55">
        <f t="shared" ref="K58" si="13">K59+K60+K61+K62+K63+K64+K65+K66+K67+K68+K69+K70+K71+K72+K73+K74+K75+K76+K77+K79+K78+K80+K81+K82+K83+K84</f>
        <v>0</v>
      </c>
      <c r="L58" s="55">
        <f>D58+F58+H58+J58</f>
        <v>53706.75</v>
      </c>
      <c r="M58" s="56">
        <f t="shared" si="4"/>
        <v>18192</v>
      </c>
      <c r="N58" s="104">
        <f t="shared" si="5"/>
        <v>33.87283721319946</v>
      </c>
    </row>
    <row r="59" spans="1:17" ht="30.75" customHeight="1">
      <c r="A59" s="12" t="s">
        <v>117</v>
      </c>
      <c r="B59" s="11" t="s">
        <v>118</v>
      </c>
      <c r="C59" s="12" t="s">
        <v>1</v>
      </c>
      <c r="D59" s="58">
        <v>16886</v>
      </c>
      <c r="E59" s="95">
        <v>6100</v>
      </c>
      <c r="F59" s="114">
        <v>14692.3</v>
      </c>
      <c r="G59" s="69">
        <v>5077</v>
      </c>
      <c r="H59" s="71"/>
      <c r="I59" s="71"/>
      <c r="J59" s="66"/>
      <c r="K59" s="59"/>
      <c r="L59" s="58">
        <f>D59+F59</f>
        <v>31578.3</v>
      </c>
      <c r="M59" s="115">
        <f t="shared" si="4"/>
        <v>11177</v>
      </c>
      <c r="N59" s="60">
        <f t="shared" si="5"/>
        <v>35.39455892179123</v>
      </c>
    </row>
    <row r="60" spans="1:17">
      <c r="A60" s="12" t="s">
        <v>119</v>
      </c>
      <c r="B60" s="11" t="s">
        <v>56</v>
      </c>
      <c r="C60" s="12" t="s">
        <v>1</v>
      </c>
      <c r="D60" s="113">
        <v>1013.15</v>
      </c>
      <c r="E60" s="96">
        <v>353</v>
      </c>
      <c r="F60" s="114">
        <v>880.9</v>
      </c>
      <c r="G60" s="70">
        <v>300</v>
      </c>
      <c r="H60" s="71"/>
      <c r="I60" s="71"/>
      <c r="J60" s="66"/>
      <c r="K60" s="59"/>
      <c r="L60" s="58">
        <f t="shared" ref="L60:L64" si="14">D60+F60</f>
        <v>1894.05</v>
      </c>
      <c r="M60" s="115">
        <f t="shared" si="4"/>
        <v>653</v>
      </c>
      <c r="N60" s="60">
        <f t="shared" si="5"/>
        <v>34.476386579023789</v>
      </c>
    </row>
    <row r="61" spans="1:17" ht="16.5" customHeight="1">
      <c r="A61" s="12" t="s">
        <v>120</v>
      </c>
      <c r="B61" s="11" t="s">
        <v>121</v>
      </c>
      <c r="C61" s="12" t="s">
        <v>1</v>
      </c>
      <c r="D61" s="113">
        <v>844.3</v>
      </c>
      <c r="E61" s="96">
        <v>160</v>
      </c>
      <c r="F61" s="114">
        <v>734.1</v>
      </c>
      <c r="G61" s="70">
        <v>137</v>
      </c>
      <c r="H61" s="71"/>
      <c r="I61" s="71"/>
      <c r="J61" s="66"/>
      <c r="K61" s="59"/>
      <c r="L61" s="58">
        <f t="shared" si="14"/>
        <v>1578.4</v>
      </c>
      <c r="M61" s="115">
        <f t="shared" si="4"/>
        <v>297</v>
      </c>
      <c r="N61" s="60">
        <f t="shared" si="5"/>
        <v>18.816523061327924</v>
      </c>
    </row>
    <row r="62" spans="1:17" ht="16.5" customHeight="1">
      <c r="A62" s="12" t="s">
        <v>122</v>
      </c>
      <c r="B62" s="11" t="s">
        <v>123</v>
      </c>
      <c r="C62" s="12" t="s">
        <v>1</v>
      </c>
      <c r="D62" s="58"/>
      <c r="E62" s="96"/>
      <c r="F62" s="59"/>
      <c r="G62" s="71"/>
      <c r="H62" s="71"/>
      <c r="I62" s="71"/>
      <c r="J62" s="66"/>
      <c r="K62" s="59"/>
      <c r="L62" s="58">
        <f t="shared" si="14"/>
        <v>0</v>
      </c>
      <c r="M62" s="115">
        <f t="shared" si="4"/>
        <v>0</v>
      </c>
      <c r="N62" s="60"/>
    </row>
    <row r="63" spans="1:17">
      <c r="A63" s="12" t="s">
        <v>124</v>
      </c>
      <c r="B63" s="11" t="s">
        <v>5</v>
      </c>
      <c r="C63" s="12" t="s">
        <v>1</v>
      </c>
      <c r="D63" s="58">
        <v>300</v>
      </c>
      <c r="E63" s="58">
        <v>65</v>
      </c>
      <c r="F63" s="59">
        <v>250</v>
      </c>
      <c r="G63" s="59"/>
      <c r="H63" s="71"/>
      <c r="I63" s="71"/>
      <c r="J63" s="66"/>
      <c r="K63" s="59"/>
      <c r="L63" s="58">
        <f t="shared" si="14"/>
        <v>550</v>
      </c>
      <c r="M63" s="115">
        <f t="shared" si="4"/>
        <v>65</v>
      </c>
      <c r="N63" s="60">
        <f t="shared" si="5"/>
        <v>11.818181818181818</v>
      </c>
    </row>
    <row r="64" spans="1:17">
      <c r="A64" s="12" t="s">
        <v>125</v>
      </c>
      <c r="B64" s="11" t="s">
        <v>126</v>
      </c>
      <c r="C64" s="12" t="s">
        <v>1</v>
      </c>
      <c r="D64" s="58">
        <v>720</v>
      </c>
      <c r="E64" s="58">
        <v>300</v>
      </c>
      <c r="F64" s="59">
        <v>1300</v>
      </c>
      <c r="G64" s="59">
        <v>343</v>
      </c>
      <c r="H64" s="71"/>
      <c r="I64" s="71"/>
      <c r="J64" s="66"/>
      <c r="K64" s="59"/>
      <c r="L64" s="58">
        <f t="shared" si="14"/>
        <v>2020</v>
      </c>
      <c r="M64" s="115">
        <f t="shared" si="4"/>
        <v>643</v>
      </c>
      <c r="N64" s="60">
        <f t="shared" si="5"/>
        <v>31.831683168316832</v>
      </c>
    </row>
    <row r="65" spans="1:15" ht="44.25" customHeight="1">
      <c r="A65" s="12" t="s">
        <v>127</v>
      </c>
      <c r="B65" s="11" t="s">
        <v>128</v>
      </c>
      <c r="C65" s="12" t="s">
        <v>1</v>
      </c>
      <c r="D65" s="58"/>
      <c r="E65" s="59"/>
      <c r="F65" s="59"/>
      <c r="G65" s="97"/>
      <c r="H65" s="71"/>
      <c r="I65" s="71"/>
      <c r="J65" s="66"/>
      <c r="K65" s="59"/>
      <c r="L65" s="58">
        <f t="shared" ref="L65:M109" si="15">D65+F65+H65+J65</f>
        <v>0</v>
      </c>
      <c r="M65" s="115">
        <f t="shared" si="4"/>
        <v>0</v>
      </c>
      <c r="N65" s="60"/>
    </row>
    <row r="66" spans="1:15">
      <c r="A66" s="12" t="s">
        <v>129</v>
      </c>
      <c r="B66" s="11" t="s">
        <v>103</v>
      </c>
      <c r="C66" s="12" t="s">
        <v>1</v>
      </c>
      <c r="D66" s="58"/>
      <c r="E66" s="59"/>
      <c r="F66" s="59"/>
      <c r="G66" s="59"/>
      <c r="H66" s="71"/>
      <c r="I66" s="71"/>
      <c r="J66" s="66"/>
      <c r="K66" s="59"/>
      <c r="L66" s="58">
        <f t="shared" si="15"/>
        <v>0</v>
      </c>
      <c r="M66" s="115">
        <f t="shared" si="4"/>
        <v>0</v>
      </c>
      <c r="N66" s="60"/>
    </row>
    <row r="67" spans="1:15">
      <c r="A67" s="12" t="s">
        <v>130</v>
      </c>
      <c r="B67" s="11" t="s">
        <v>131</v>
      </c>
      <c r="C67" s="12" t="s">
        <v>1</v>
      </c>
      <c r="D67" s="58"/>
      <c r="E67" s="59"/>
      <c r="F67" s="59"/>
      <c r="G67" s="59"/>
      <c r="H67" s="71"/>
      <c r="I67" s="71"/>
      <c r="J67" s="66"/>
      <c r="K67" s="59"/>
      <c r="L67" s="58">
        <f t="shared" si="15"/>
        <v>0</v>
      </c>
      <c r="M67" s="115">
        <f t="shared" si="4"/>
        <v>0</v>
      </c>
      <c r="N67" s="60"/>
    </row>
    <row r="68" spans="1:15" ht="19.5" customHeight="1">
      <c r="A68" s="12" t="s">
        <v>132</v>
      </c>
      <c r="B68" s="11" t="s">
        <v>16</v>
      </c>
      <c r="C68" s="12" t="s">
        <v>1</v>
      </c>
      <c r="D68" s="58">
        <v>1200</v>
      </c>
      <c r="E68" s="58">
        <v>1000</v>
      </c>
      <c r="F68" s="58">
        <v>1300</v>
      </c>
      <c r="G68" s="58">
        <v>1004</v>
      </c>
      <c r="H68" s="98"/>
      <c r="I68" s="98"/>
      <c r="J68" s="68"/>
      <c r="K68" s="58"/>
      <c r="L68" s="58">
        <f t="shared" si="15"/>
        <v>2500</v>
      </c>
      <c r="M68" s="115">
        <f t="shared" si="4"/>
        <v>2004</v>
      </c>
      <c r="N68" s="60">
        <f t="shared" si="5"/>
        <v>80.16</v>
      </c>
      <c r="O68" s="2"/>
    </row>
    <row r="69" spans="1:15">
      <c r="A69" s="12" t="s">
        <v>133</v>
      </c>
      <c r="B69" s="11" t="s">
        <v>14</v>
      </c>
      <c r="C69" s="12" t="s">
        <v>1</v>
      </c>
      <c r="D69" s="58">
        <v>400</v>
      </c>
      <c r="E69" s="58">
        <v>104</v>
      </c>
      <c r="F69" s="58">
        <v>350</v>
      </c>
      <c r="G69" s="58">
        <v>36</v>
      </c>
      <c r="H69" s="98"/>
      <c r="I69" s="98"/>
      <c r="J69" s="68"/>
      <c r="K69" s="58"/>
      <c r="L69" s="58">
        <f>D69+F69+H69+J69</f>
        <v>750</v>
      </c>
      <c r="M69" s="115">
        <f t="shared" si="4"/>
        <v>140</v>
      </c>
      <c r="N69" s="60">
        <f t="shared" si="5"/>
        <v>18.666666666666668</v>
      </c>
      <c r="O69" s="2"/>
    </row>
    <row r="70" spans="1:15">
      <c r="A70" s="12" t="s">
        <v>134</v>
      </c>
      <c r="B70" s="11" t="s">
        <v>97</v>
      </c>
      <c r="C70" s="12" t="s">
        <v>1</v>
      </c>
      <c r="D70" s="58">
        <v>150</v>
      </c>
      <c r="E70" s="99"/>
      <c r="F70" s="58">
        <v>500</v>
      </c>
      <c r="G70" s="58"/>
      <c r="H70" s="98"/>
      <c r="I70" s="98"/>
      <c r="J70" s="68"/>
      <c r="K70" s="58"/>
      <c r="L70" s="58">
        <f>D70+F70+H70+J70</f>
        <v>650</v>
      </c>
      <c r="M70" s="115">
        <f t="shared" si="4"/>
        <v>0</v>
      </c>
      <c r="N70" s="60">
        <f t="shared" si="5"/>
        <v>0</v>
      </c>
      <c r="O70" s="2"/>
    </row>
    <row r="71" spans="1:15" ht="20.25" customHeight="1">
      <c r="A71" s="12" t="s">
        <v>135</v>
      </c>
      <c r="B71" s="11" t="s">
        <v>93</v>
      </c>
      <c r="C71" s="12" t="s">
        <v>1</v>
      </c>
      <c r="D71" s="58">
        <v>470</v>
      </c>
      <c r="E71" s="58">
        <v>370</v>
      </c>
      <c r="F71" s="58">
        <v>780</v>
      </c>
      <c r="G71" s="58">
        <v>460</v>
      </c>
      <c r="H71" s="98"/>
      <c r="I71" s="98"/>
      <c r="J71" s="68"/>
      <c r="K71" s="58"/>
      <c r="L71" s="58">
        <f t="shared" si="15"/>
        <v>1250</v>
      </c>
      <c r="M71" s="115">
        <f t="shared" si="4"/>
        <v>830</v>
      </c>
      <c r="N71" s="60">
        <f t="shared" si="5"/>
        <v>66.400000000000006</v>
      </c>
      <c r="O71" s="2"/>
    </row>
    <row r="72" spans="1:15" ht="25.5" customHeight="1">
      <c r="A72" s="12" t="s">
        <v>136</v>
      </c>
      <c r="B72" s="11" t="s">
        <v>137</v>
      </c>
      <c r="C72" s="12" t="s">
        <v>1</v>
      </c>
      <c r="D72" s="58"/>
      <c r="E72" s="58"/>
      <c r="F72" s="58"/>
      <c r="G72" s="58"/>
      <c r="H72" s="98"/>
      <c r="I72" s="98"/>
      <c r="J72" s="68"/>
      <c r="K72" s="58"/>
      <c r="L72" s="58">
        <f t="shared" si="15"/>
        <v>0</v>
      </c>
      <c r="M72" s="115">
        <f t="shared" si="15"/>
        <v>0</v>
      </c>
      <c r="N72" s="60"/>
      <c r="O72" s="2"/>
    </row>
    <row r="73" spans="1:15" ht="25.5">
      <c r="A73" s="12" t="s">
        <v>138</v>
      </c>
      <c r="B73" s="11" t="s">
        <v>139</v>
      </c>
      <c r="C73" s="12" t="s">
        <v>1</v>
      </c>
      <c r="D73" s="59"/>
      <c r="E73" s="58"/>
      <c r="F73" s="58"/>
      <c r="G73" s="58"/>
      <c r="H73" s="98"/>
      <c r="I73" s="98"/>
      <c r="J73" s="68"/>
      <c r="K73" s="58"/>
      <c r="L73" s="58">
        <f t="shared" si="15"/>
        <v>0</v>
      </c>
      <c r="M73" s="115">
        <f t="shared" si="15"/>
        <v>0</v>
      </c>
      <c r="N73" s="60"/>
      <c r="O73" s="2"/>
    </row>
    <row r="74" spans="1:15" ht="60.75" customHeight="1">
      <c r="A74" s="12" t="s">
        <v>140</v>
      </c>
      <c r="B74" s="11" t="s">
        <v>141</v>
      </c>
      <c r="C74" s="12" t="s">
        <v>1</v>
      </c>
      <c r="D74" s="59"/>
      <c r="E74" s="58"/>
      <c r="F74" s="58"/>
      <c r="G74" s="58"/>
      <c r="H74" s="98"/>
      <c r="I74" s="98"/>
      <c r="J74" s="68"/>
      <c r="K74" s="58"/>
      <c r="L74" s="58">
        <f t="shared" si="15"/>
        <v>0</v>
      </c>
      <c r="M74" s="115">
        <f t="shared" si="15"/>
        <v>0</v>
      </c>
      <c r="N74" s="60"/>
      <c r="O74" s="2"/>
    </row>
    <row r="75" spans="1:15">
      <c r="A75" s="12" t="s">
        <v>142</v>
      </c>
      <c r="B75" s="15" t="s">
        <v>45</v>
      </c>
      <c r="C75" s="16" t="s">
        <v>1</v>
      </c>
      <c r="D75" s="58">
        <v>150</v>
      </c>
      <c r="E75" s="58">
        <v>100</v>
      </c>
      <c r="F75" s="58">
        <v>246</v>
      </c>
      <c r="G75" s="58">
        <v>102</v>
      </c>
      <c r="H75" s="98"/>
      <c r="I75" s="98"/>
      <c r="J75" s="68"/>
      <c r="K75" s="58"/>
      <c r="L75" s="58">
        <f t="shared" si="15"/>
        <v>396</v>
      </c>
      <c r="M75" s="115">
        <f t="shared" si="15"/>
        <v>202</v>
      </c>
      <c r="N75" s="60">
        <f t="shared" ref="N75:N84" si="16">M75*100/L75</f>
        <v>51.01010101010101</v>
      </c>
      <c r="O75" s="2"/>
    </row>
    <row r="76" spans="1:15">
      <c r="A76" s="12" t="s">
        <v>143</v>
      </c>
      <c r="B76" s="15" t="s">
        <v>3</v>
      </c>
      <c r="C76" s="16" t="s">
        <v>1</v>
      </c>
      <c r="D76" s="58">
        <v>200</v>
      </c>
      <c r="E76" s="58">
        <v>100</v>
      </c>
      <c r="F76" s="58">
        <v>1800</v>
      </c>
      <c r="G76" s="58">
        <v>160</v>
      </c>
      <c r="H76" s="98"/>
      <c r="I76" s="98"/>
      <c r="J76" s="68"/>
      <c r="K76" s="58"/>
      <c r="L76" s="58">
        <f t="shared" si="15"/>
        <v>2000</v>
      </c>
      <c r="M76" s="115">
        <f t="shared" si="15"/>
        <v>260</v>
      </c>
      <c r="N76" s="60">
        <f t="shared" si="16"/>
        <v>13</v>
      </c>
      <c r="O76" s="2"/>
    </row>
    <row r="77" spans="1:15">
      <c r="A77" s="12" t="s">
        <v>144</v>
      </c>
      <c r="B77" s="15" t="s">
        <v>20</v>
      </c>
      <c r="C77" s="16" t="s">
        <v>1</v>
      </c>
      <c r="D77" s="58">
        <v>150</v>
      </c>
      <c r="E77" s="99"/>
      <c r="F77" s="58">
        <v>1200</v>
      </c>
      <c r="G77" s="61"/>
      <c r="H77" s="98"/>
      <c r="I77" s="98"/>
      <c r="J77" s="68"/>
      <c r="K77" s="58"/>
      <c r="L77" s="58">
        <f t="shared" si="15"/>
        <v>1350</v>
      </c>
      <c r="M77" s="115">
        <f t="shared" si="15"/>
        <v>0</v>
      </c>
      <c r="N77" s="60">
        <f t="shared" si="16"/>
        <v>0</v>
      </c>
      <c r="O77" s="2"/>
    </row>
    <row r="78" spans="1:15">
      <c r="A78" s="12" t="s">
        <v>145</v>
      </c>
      <c r="B78" s="15" t="s">
        <v>27</v>
      </c>
      <c r="C78" s="16" t="s">
        <v>1</v>
      </c>
      <c r="D78" s="58">
        <v>350</v>
      </c>
      <c r="E78" s="58">
        <v>150</v>
      </c>
      <c r="F78" s="58">
        <v>1675</v>
      </c>
      <c r="G78" s="61">
        <v>160</v>
      </c>
      <c r="H78" s="98"/>
      <c r="I78" s="98"/>
      <c r="J78" s="68"/>
      <c r="K78" s="58"/>
      <c r="L78" s="58">
        <f t="shared" si="15"/>
        <v>2025</v>
      </c>
      <c r="M78" s="115">
        <f t="shared" si="15"/>
        <v>310</v>
      </c>
      <c r="N78" s="60">
        <f t="shared" si="16"/>
        <v>15.308641975308642</v>
      </c>
      <c r="O78" s="2"/>
    </row>
    <row r="79" spans="1:15">
      <c r="A79" s="12" t="s">
        <v>146</v>
      </c>
      <c r="B79" s="15" t="s">
        <v>43</v>
      </c>
      <c r="C79" s="16" t="s">
        <v>1</v>
      </c>
      <c r="D79" s="58"/>
      <c r="E79" s="58"/>
      <c r="F79" s="58"/>
      <c r="G79" s="58"/>
      <c r="H79" s="98"/>
      <c r="I79" s="98"/>
      <c r="J79" s="68"/>
      <c r="K79" s="58"/>
      <c r="L79" s="58">
        <f t="shared" si="15"/>
        <v>0</v>
      </c>
      <c r="M79" s="115">
        <f t="shared" si="15"/>
        <v>0</v>
      </c>
      <c r="N79" s="60"/>
      <c r="O79" s="2"/>
    </row>
    <row r="80" spans="1:15" ht="16.5" customHeight="1">
      <c r="A80" s="12" t="s">
        <v>147</v>
      </c>
      <c r="B80" s="15" t="s">
        <v>148</v>
      </c>
      <c r="C80" s="16" t="s">
        <v>1</v>
      </c>
      <c r="D80" s="58"/>
      <c r="E80" s="58"/>
      <c r="F80" s="58"/>
      <c r="G80" s="58"/>
      <c r="H80" s="98"/>
      <c r="I80" s="98"/>
      <c r="J80" s="68"/>
      <c r="K80" s="58"/>
      <c r="L80" s="58">
        <f t="shared" si="15"/>
        <v>0</v>
      </c>
      <c r="M80" s="115">
        <f t="shared" si="15"/>
        <v>0</v>
      </c>
      <c r="N80" s="60"/>
      <c r="O80" s="2"/>
    </row>
    <row r="81" spans="1:15" ht="25.5" customHeight="1">
      <c r="A81" s="12" t="s">
        <v>149</v>
      </c>
      <c r="B81" s="15" t="s">
        <v>150</v>
      </c>
      <c r="C81" s="16" t="s">
        <v>1</v>
      </c>
      <c r="D81" s="58"/>
      <c r="E81" s="58"/>
      <c r="F81" s="58"/>
      <c r="G81" s="58"/>
      <c r="H81" s="98"/>
      <c r="I81" s="98"/>
      <c r="J81" s="68"/>
      <c r="K81" s="58"/>
      <c r="L81" s="58">
        <f t="shared" si="15"/>
        <v>0</v>
      </c>
      <c r="M81" s="115">
        <f t="shared" si="15"/>
        <v>0</v>
      </c>
      <c r="N81" s="60"/>
      <c r="O81" s="2"/>
    </row>
    <row r="82" spans="1:15" ht="38.25" customHeight="1">
      <c r="A82" s="12" t="s">
        <v>151</v>
      </c>
      <c r="B82" s="15" t="s">
        <v>152</v>
      </c>
      <c r="C82" s="16" t="s">
        <v>1</v>
      </c>
      <c r="D82" s="58">
        <v>2200</v>
      </c>
      <c r="E82" s="58">
        <v>800</v>
      </c>
      <c r="F82" s="58">
        <v>2085</v>
      </c>
      <c r="G82" s="58">
        <v>811</v>
      </c>
      <c r="H82" s="98"/>
      <c r="I82" s="98"/>
      <c r="J82" s="68"/>
      <c r="K82" s="58"/>
      <c r="L82" s="58">
        <f t="shared" si="15"/>
        <v>4285</v>
      </c>
      <c r="M82" s="115">
        <f t="shared" si="15"/>
        <v>1611</v>
      </c>
      <c r="N82" s="60">
        <f t="shared" si="16"/>
        <v>37.596266044340723</v>
      </c>
      <c r="O82" s="2"/>
    </row>
    <row r="83" spans="1:15" ht="28.5" customHeight="1">
      <c r="A83" s="16" t="s">
        <v>153</v>
      </c>
      <c r="B83" s="15" t="s">
        <v>154</v>
      </c>
      <c r="C83" s="16" t="s">
        <v>1</v>
      </c>
      <c r="D83" s="58"/>
      <c r="E83" s="58"/>
      <c r="F83" s="58">
        <v>360</v>
      </c>
      <c r="G83" s="58"/>
      <c r="H83" s="98"/>
      <c r="I83" s="98"/>
      <c r="J83" s="68"/>
      <c r="K83" s="58"/>
      <c r="L83" s="58">
        <f t="shared" si="15"/>
        <v>360</v>
      </c>
      <c r="M83" s="115">
        <f t="shared" si="15"/>
        <v>0</v>
      </c>
      <c r="N83" s="60">
        <f t="shared" si="16"/>
        <v>0</v>
      </c>
      <c r="O83" s="2"/>
    </row>
    <row r="84" spans="1:15" ht="25.5">
      <c r="A84" s="12" t="s">
        <v>155</v>
      </c>
      <c r="B84" s="15" t="s">
        <v>76</v>
      </c>
      <c r="C84" s="16" t="s">
        <v>1</v>
      </c>
      <c r="D84" s="58">
        <v>60</v>
      </c>
      <c r="E84" s="58"/>
      <c r="F84" s="58">
        <v>460</v>
      </c>
      <c r="G84" s="58"/>
      <c r="H84" s="98"/>
      <c r="I84" s="98"/>
      <c r="J84" s="68"/>
      <c r="K84" s="58"/>
      <c r="L84" s="58">
        <f>D84+F84+H84+J84</f>
        <v>520</v>
      </c>
      <c r="M84" s="115">
        <f t="shared" si="15"/>
        <v>0</v>
      </c>
      <c r="N84" s="60">
        <f t="shared" si="16"/>
        <v>0</v>
      </c>
      <c r="O84" s="2"/>
    </row>
    <row r="85" spans="1:15" ht="0.75" customHeight="1">
      <c r="A85" s="12"/>
      <c r="B85" s="11"/>
      <c r="C85" s="12"/>
      <c r="D85" s="58"/>
      <c r="E85" s="58"/>
      <c r="F85" s="59"/>
      <c r="G85" s="59"/>
      <c r="H85" s="71"/>
      <c r="I85" s="71"/>
      <c r="J85" s="66"/>
      <c r="K85" s="59"/>
      <c r="L85" s="58">
        <f t="shared" si="15"/>
        <v>0</v>
      </c>
      <c r="M85" s="115">
        <f t="shared" si="15"/>
        <v>0</v>
      </c>
      <c r="N85" s="60"/>
    </row>
    <row r="86" spans="1:15" ht="25.5">
      <c r="A86" s="17" t="s">
        <v>156</v>
      </c>
      <c r="B86" s="18" t="s">
        <v>157</v>
      </c>
      <c r="C86" s="17" t="s">
        <v>1</v>
      </c>
      <c r="D86" s="73">
        <f>D87+D89+D90+D91+D92+D93+D94+D95+D96+D97+D98+D100+D101+D102+D103+D104+D105+D106+D107+D108+D109</f>
        <v>235</v>
      </c>
      <c r="E86" s="73">
        <f>E87+E89+E90+E91+E92+E93+E94+E95+E96+E97+E98+E100+E101+E102+E103+E104+E105+E106+E107+E108+E109+E88</f>
        <v>139.5</v>
      </c>
      <c r="F86" s="73">
        <f>F87+F89+F90+F91+F92+F93+F94+F95+F96+F97+F98+F100+F101+F102+F103+F104+F105+F106+F107+F108+F109</f>
        <v>1040</v>
      </c>
      <c r="G86" s="73">
        <f>G87+G89+G90+G91+G92+G93+G94+G95+G96+G97+G98+G100+G101+G102+G103+G104+G105+G106+G107+G108+G109+G88</f>
        <v>258.60000000000002</v>
      </c>
      <c r="H86" s="100"/>
      <c r="I86" s="100"/>
      <c r="J86" s="74"/>
      <c r="K86" s="73"/>
      <c r="L86" s="73">
        <f>D86+F86+H86+J86</f>
        <v>1275</v>
      </c>
      <c r="M86" s="116">
        <f t="shared" si="15"/>
        <v>398.1</v>
      </c>
      <c r="N86" s="75">
        <f t="shared" ref="N86:N105" si="17">M86*100/L86</f>
        <v>31.223529411764705</v>
      </c>
    </row>
    <row r="87" spans="1:15" ht="21" customHeight="1">
      <c r="A87" s="19" t="s">
        <v>158</v>
      </c>
      <c r="B87" s="20" t="s">
        <v>159</v>
      </c>
      <c r="C87" s="19" t="s">
        <v>1</v>
      </c>
      <c r="D87" s="76">
        <v>60</v>
      </c>
      <c r="E87" s="76"/>
      <c r="F87" s="76">
        <v>50</v>
      </c>
      <c r="G87" s="76"/>
      <c r="H87" s="71"/>
      <c r="I87" s="71"/>
      <c r="J87" s="77"/>
      <c r="K87" s="76"/>
      <c r="L87" s="58">
        <f t="shared" si="15"/>
        <v>110</v>
      </c>
      <c r="M87" s="115">
        <f t="shared" si="15"/>
        <v>0</v>
      </c>
      <c r="N87" s="78">
        <f t="shared" si="17"/>
        <v>0</v>
      </c>
    </row>
    <row r="88" spans="1:15">
      <c r="A88" s="19"/>
      <c r="B88" s="20" t="s">
        <v>214</v>
      </c>
      <c r="C88" s="19"/>
      <c r="D88" s="76"/>
      <c r="E88" s="76">
        <v>80</v>
      </c>
      <c r="F88" s="76"/>
      <c r="G88" s="76">
        <v>63</v>
      </c>
      <c r="H88" s="71"/>
      <c r="I88" s="71"/>
      <c r="J88" s="77"/>
      <c r="K88" s="76"/>
      <c r="L88" s="58">
        <f t="shared" si="15"/>
        <v>0</v>
      </c>
      <c r="M88" s="115">
        <f t="shared" si="15"/>
        <v>143</v>
      </c>
      <c r="N88" s="78"/>
    </row>
    <row r="89" spans="1:15" ht="25.5">
      <c r="A89" s="19" t="s">
        <v>160</v>
      </c>
      <c r="B89" s="20" t="s">
        <v>161</v>
      </c>
      <c r="C89" s="19" t="s">
        <v>1</v>
      </c>
      <c r="D89" s="76"/>
      <c r="E89" s="76"/>
      <c r="F89" s="76">
        <v>40</v>
      </c>
      <c r="G89" s="76"/>
      <c r="H89" s="71"/>
      <c r="I89" s="71"/>
      <c r="J89" s="77"/>
      <c r="K89" s="76"/>
      <c r="L89" s="58">
        <f t="shared" si="15"/>
        <v>40</v>
      </c>
      <c r="M89" s="115">
        <f t="shared" si="15"/>
        <v>0</v>
      </c>
      <c r="N89" s="78"/>
    </row>
    <row r="90" spans="1:15" ht="19.5" customHeight="1">
      <c r="A90" s="19" t="s">
        <v>162</v>
      </c>
      <c r="B90" s="20" t="s">
        <v>163</v>
      </c>
      <c r="C90" s="19" t="s">
        <v>1</v>
      </c>
      <c r="D90" s="76"/>
      <c r="E90" s="76"/>
      <c r="F90" s="76"/>
      <c r="G90" s="76"/>
      <c r="H90" s="71"/>
      <c r="I90" s="71"/>
      <c r="J90" s="77"/>
      <c r="K90" s="76"/>
      <c r="L90" s="58">
        <f t="shared" si="15"/>
        <v>0</v>
      </c>
      <c r="M90" s="115">
        <f t="shared" si="15"/>
        <v>0</v>
      </c>
      <c r="N90" s="78"/>
    </row>
    <row r="91" spans="1:15" ht="14.25" customHeight="1">
      <c r="A91" s="19" t="s">
        <v>164</v>
      </c>
      <c r="B91" s="20" t="s">
        <v>114</v>
      </c>
      <c r="C91" s="19" t="s">
        <v>1</v>
      </c>
      <c r="D91" s="76"/>
      <c r="E91" s="76"/>
      <c r="F91" s="76"/>
      <c r="G91" s="76"/>
      <c r="H91" s="71"/>
      <c r="I91" s="71"/>
      <c r="J91" s="77"/>
      <c r="K91" s="76"/>
      <c r="L91" s="58">
        <f t="shared" si="15"/>
        <v>0</v>
      </c>
      <c r="M91" s="115">
        <f t="shared" si="15"/>
        <v>0</v>
      </c>
      <c r="N91" s="78"/>
    </row>
    <row r="92" spans="1:15" ht="15.75" customHeight="1">
      <c r="A92" s="19" t="s">
        <v>165</v>
      </c>
      <c r="B92" s="20" t="s">
        <v>25</v>
      </c>
      <c r="C92" s="19" t="s">
        <v>1</v>
      </c>
      <c r="D92" s="79"/>
      <c r="E92" s="76"/>
      <c r="F92" s="76"/>
      <c r="G92" s="76"/>
      <c r="H92" s="71"/>
      <c r="I92" s="71"/>
      <c r="J92" s="77"/>
      <c r="K92" s="76"/>
      <c r="L92" s="58">
        <f t="shared" si="15"/>
        <v>0</v>
      </c>
      <c r="M92" s="115">
        <f t="shared" si="15"/>
        <v>0</v>
      </c>
      <c r="N92" s="78"/>
    </row>
    <row r="93" spans="1:15" ht="22.5" customHeight="1">
      <c r="A93" s="19" t="s">
        <v>166</v>
      </c>
      <c r="B93" s="20" t="s">
        <v>18</v>
      </c>
      <c r="C93" s="19" t="s">
        <v>1</v>
      </c>
      <c r="D93" s="79"/>
      <c r="E93" s="76"/>
      <c r="F93" s="76">
        <v>250</v>
      </c>
      <c r="G93" s="76"/>
      <c r="H93" s="71"/>
      <c r="I93" s="71"/>
      <c r="J93" s="77"/>
      <c r="K93" s="76"/>
      <c r="L93" s="58">
        <f t="shared" si="15"/>
        <v>250</v>
      </c>
      <c r="M93" s="115">
        <f t="shared" si="15"/>
        <v>0</v>
      </c>
      <c r="N93" s="78">
        <f t="shared" si="17"/>
        <v>0</v>
      </c>
    </row>
    <row r="94" spans="1:15" ht="25.5">
      <c r="A94" s="19" t="s">
        <v>167</v>
      </c>
      <c r="B94" s="20" t="s">
        <v>19</v>
      </c>
      <c r="C94" s="19" t="s">
        <v>1</v>
      </c>
      <c r="D94" s="76">
        <v>115</v>
      </c>
      <c r="E94" s="76">
        <v>35</v>
      </c>
      <c r="F94" s="76">
        <v>200</v>
      </c>
      <c r="G94" s="76">
        <v>195.6</v>
      </c>
      <c r="H94" s="71"/>
      <c r="I94" s="71"/>
      <c r="J94" s="77"/>
      <c r="K94" s="76"/>
      <c r="L94" s="58">
        <f t="shared" si="15"/>
        <v>315</v>
      </c>
      <c r="M94" s="115">
        <f t="shared" si="15"/>
        <v>230.6</v>
      </c>
      <c r="N94" s="78">
        <f t="shared" si="17"/>
        <v>73.206349206349202</v>
      </c>
    </row>
    <row r="95" spans="1:15" ht="17.25" customHeight="1">
      <c r="A95" s="19" t="s">
        <v>168</v>
      </c>
      <c r="B95" s="20" t="s">
        <v>26</v>
      </c>
      <c r="C95" s="19" t="s">
        <v>1</v>
      </c>
      <c r="D95" s="76"/>
      <c r="E95" s="76">
        <v>24.5</v>
      </c>
      <c r="F95" s="76"/>
      <c r="G95" s="79"/>
      <c r="H95" s="71"/>
      <c r="I95" s="71"/>
      <c r="J95" s="77"/>
      <c r="K95" s="76"/>
      <c r="L95" s="58">
        <f t="shared" si="15"/>
        <v>0</v>
      </c>
      <c r="M95" s="115">
        <f t="shared" si="15"/>
        <v>24.5</v>
      </c>
      <c r="N95" s="78"/>
    </row>
    <row r="96" spans="1:15" ht="25.5">
      <c r="A96" s="19" t="s">
        <v>169</v>
      </c>
      <c r="B96" s="20" t="s">
        <v>170</v>
      </c>
      <c r="C96" s="19" t="s">
        <v>1</v>
      </c>
      <c r="D96" s="76"/>
      <c r="E96" s="76"/>
      <c r="F96" s="76"/>
      <c r="G96" s="76"/>
      <c r="H96" s="71"/>
      <c r="I96" s="71"/>
      <c r="J96" s="77"/>
      <c r="K96" s="76"/>
      <c r="L96" s="58">
        <f t="shared" si="15"/>
        <v>0</v>
      </c>
      <c r="M96" s="115">
        <f t="shared" si="15"/>
        <v>0</v>
      </c>
      <c r="N96" s="78"/>
    </row>
    <row r="97" spans="1:15" ht="26.25" customHeight="1">
      <c r="A97" s="19" t="s">
        <v>171</v>
      </c>
      <c r="B97" s="20" t="s">
        <v>172</v>
      </c>
      <c r="C97" s="19" t="s">
        <v>1</v>
      </c>
      <c r="D97" s="76"/>
      <c r="E97" s="76"/>
      <c r="F97" s="76"/>
      <c r="G97" s="76"/>
      <c r="H97" s="71"/>
      <c r="I97" s="71"/>
      <c r="J97" s="77"/>
      <c r="K97" s="76"/>
      <c r="L97" s="58">
        <f t="shared" si="15"/>
        <v>0</v>
      </c>
      <c r="M97" s="115">
        <f t="shared" si="15"/>
        <v>0</v>
      </c>
      <c r="N97" s="78"/>
    </row>
    <row r="98" spans="1:15" ht="27" customHeight="1">
      <c r="A98" s="19" t="s">
        <v>173</v>
      </c>
      <c r="B98" s="20" t="s">
        <v>174</v>
      </c>
      <c r="C98" s="19" t="s">
        <v>1</v>
      </c>
      <c r="D98" s="76"/>
      <c r="E98" s="76"/>
      <c r="F98" s="76"/>
      <c r="G98" s="76"/>
      <c r="H98" s="71"/>
      <c r="I98" s="71"/>
      <c r="J98" s="77"/>
      <c r="K98" s="76"/>
      <c r="L98" s="58">
        <f t="shared" si="15"/>
        <v>0</v>
      </c>
      <c r="M98" s="115">
        <f t="shared" si="15"/>
        <v>0</v>
      </c>
      <c r="N98" s="78"/>
    </row>
    <row r="99" spans="1:15" ht="24.75" customHeight="1">
      <c r="A99" s="19" t="s">
        <v>175</v>
      </c>
      <c r="B99" s="20" t="s">
        <v>176</v>
      </c>
      <c r="C99" s="19" t="s">
        <v>1</v>
      </c>
      <c r="D99" s="76"/>
      <c r="E99" s="76"/>
      <c r="F99" s="76"/>
      <c r="G99" s="76"/>
      <c r="H99" s="71"/>
      <c r="I99" s="71"/>
      <c r="J99" s="77"/>
      <c r="K99" s="76"/>
      <c r="L99" s="58">
        <f t="shared" si="15"/>
        <v>0</v>
      </c>
      <c r="M99" s="115">
        <f t="shared" si="15"/>
        <v>0</v>
      </c>
      <c r="N99" s="78"/>
    </row>
    <row r="100" spans="1:15" ht="23.25" customHeight="1">
      <c r="A100" s="19" t="s">
        <v>177</v>
      </c>
      <c r="B100" s="20" t="s">
        <v>178</v>
      </c>
      <c r="C100" s="19" t="s">
        <v>1</v>
      </c>
      <c r="D100" s="76"/>
      <c r="E100" s="79"/>
      <c r="F100" s="79"/>
      <c r="G100" s="79"/>
      <c r="H100" s="71"/>
      <c r="I100" s="71"/>
      <c r="J100" s="67"/>
      <c r="K100" s="62"/>
      <c r="L100" s="58">
        <f t="shared" si="15"/>
        <v>0</v>
      </c>
      <c r="M100" s="115">
        <f t="shared" si="15"/>
        <v>0</v>
      </c>
      <c r="N100" s="78"/>
    </row>
    <row r="101" spans="1:15" ht="20.25" customHeight="1">
      <c r="A101" s="19" t="s">
        <v>179</v>
      </c>
      <c r="B101" s="20" t="s">
        <v>180</v>
      </c>
      <c r="C101" s="19" t="s">
        <v>1</v>
      </c>
      <c r="D101" s="76"/>
      <c r="E101" s="76"/>
      <c r="F101" s="76"/>
      <c r="G101" s="76"/>
      <c r="H101" s="71"/>
      <c r="I101" s="71"/>
      <c r="J101" s="80"/>
      <c r="K101" s="81"/>
      <c r="L101" s="58">
        <f t="shared" si="15"/>
        <v>0</v>
      </c>
      <c r="M101" s="115">
        <f t="shared" si="15"/>
        <v>0</v>
      </c>
      <c r="N101" s="78"/>
      <c r="O101" s="2"/>
    </row>
    <row r="102" spans="1:15" ht="21.75" customHeight="1">
      <c r="A102" s="19" t="s">
        <v>181</v>
      </c>
      <c r="B102" s="20" t="s">
        <v>182</v>
      </c>
      <c r="C102" s="19" t="s">
        <v>1</v>
      </c>
      <c r="D102" s="62"/>
      <c r="E102" s="58"/>
      <c r="F102" s="58"/>
      <c r="G102" s="58"/>
      <c r="H102" s="98"/>
      <c r="I102" s="98"/>
      <c r="J102" s="67"/>
      <c r="K102" s="62"/>
      <c r="L102" s="58">
        <f>D102+F102+H102+J102</f>
        <v>0</v>
      </c>
      <c r="M102" s="115">
        <f t="shared" si="15"/>
        <v>0</v>
      </c>
      <c r="N102" s="78"/>
      <c r="O102" s="2"/>
    </row>
    <row r="103" spans="1:15" ht="22.5" customHeight="1">
      <c r="A103" s="19" t="s">
        <v>183</v>
      </c>
      <c r="B103" s="20" t="s">
        <v>184</v>
      </c>
      <c r="C103" s="19" t="s">
        <v>1</v>
      </c>
      <c r="D103" s="58">
        <v>60</v>
      </c>
      <c r="E103" s="58"/>
      <c r="F103" s="58"/>
      <c r="G103" s="58"/>
      <c r="H103" s="98"/>
      <c r="I103" s="98"/>
      <c r="J103" s="67"/>
      <c r="K103" s="62"/>
      <c r="L103" s="58">
        <f t="shared" si="15"/>
        <v>60</v>
      </c>
      <c r="M103" s="115">
        <f t="shared" si="15"/>
        <v>0</v>
      </c>
      <c r="N103" s="78"/>
      <c r="O103" s="2"/>
    </row>
    <row r="104" spans="1:15" ht="16.5" customHeight="1">
      <c r="A104" s="19" t="s">
        <v>185</v>
      </c>
      <c r="B104" s="20" t="s">
        <v>186</v>
      </c>
      <c r="C104" s="19" t="s">
        <v>1</v>
      </c>
      <c r="D104" s="62"/>
      <c r="E104" s="58"/>
      <c r="F104" s="58">
        <v>80</v>
      </c>
      <c r="G104" s="58"/>
      <c r="H104" s="98"/>
      <c r="I104" s="98"/>
      <c r="J104" s="67"/>
      <c r="K104" s="62"/>
      <c r="L104" s="58">
        <f t="shared" si="15"/>
        <v>80</v>
      </c>
      <c r="M104" s="115">
        <f t="shared" si="15"/>
        <v>0</v>
      </c>
      <c r="N104" s="78">
        <f t="shared" si="17"/>
        <v>0</v>
      </c>
      <c r="O104" s="2"/>
    </row>
    <row r="105" spans="1:15" ht="20.25" customHeight="1">
      <c r="A105" s="19" t="s">
        <v>187</v>
      </c>
      <c r="B105" s="20" t="s">
        <v>188</v>
      </c>
      <c r="C105" s="19" t="s">
        <v>1</v>
      </c>
      <c r="D105" s="62"/>
      <c r="E105" s="58"/>
      <c r="F105" s="58">
        <v>420</v>
      </c>
      <c r="G105" s="58"/>
      <c r="H105" s="98"/>
      <c r="I105" s="98"/>
      <c r="J105" s="67"/>
      <c r="K105" s="62"/>
      <c r="L105" s="58">
        <f t="shared" si="15"/>
        <v>420</v>
      </c>
      <c r="M105" s="115">
        <f t="shared" si="15"/>
        <v>0</v>
      </c>
      <c r="N105" s="78">
        <f t="shared" si="17"/>
        <v>0</v>
      </c>
      <c r="O105" s="2"/>
    </row>
    <row r="106" spans="1:15" ht="20.25" customHeight="1">
      <c r="A106" s="19" t="s">
        <v>189</v>
      </c>
      <c r="B106" s="20" t="s">
        <v>190</v>
      </c>
      <c r="C106" s="19" t="s">
        <v>1</v>
      </c>
      <c r="D106" s="62"/>
      <c r="E106" s="58"/>
      <c r="F106" s="58"/>
      <c r="G106" s="58"/>
      <c r="H106" s="98"/>
      <c r="I106" s="98"/>
      <c r="J106" s="67"/>
      <c r="K106" s="62"/>
      <c r="L106" s="58">
        <f t="shared" si="15"/>
        <v>0</v>
      </c>
      <c r="M106" s="115">
        <f t="shared" si="15"/>
        <v>0</v>
      </c>
      <c r="N106" s="78"/>
      <c r="O106" s="2"/>
    </row>
    <row r="107" spans="1:15" ht="23.25" customHeight="1">
      <c r="A107" s="19" t="s">
        <v>191</v>
      </c>
      <c r="B107" s="20" t="s">
        <v>192</v>
      </c>
      <c r="C107" s="19" t="s">
        <v>1</v>
      </c>
      <c r="D107" s="62"/>
      <c r="E107" s="58"/>
      <c r="F107" s="82"/>
      <c r="G107" s="58"/>
      <c r="H107" s="98"/>
      <c r="I107" s="98"/>
      <c r="J107" s="67"/>
      <c r="K107" s="62"/>
      <c r="L107" s="58">
        <f t="shared" si="15"/>
        <v>0</v>
      </c>
      <c r="M107" s="115">
        <f t="shared" si="15"/>
        <v>0</v>
      </c>
      <c r="N107" s="78"/>
      <c r="O107" s="2"/>
    </row>
    <row r="108" spans="1:15" ht="39.75" customHeight="1">
      <c r="A108" s="19" t="s">
        <v>193</v>
      </c>
      <c r="B108" s="20" t="s">
        <v>194</v>
      </c>
      <c r="C108" s="19" t="s">
        <v>1</v>
      </c>
      <c r="D108" s="62"/>
      <c r="E108" s="58"/>
      <c r="F108" s="82"/>
      <c r="G108" s="58"/>
      <c r="H108" s="98"/>
      <c r="I108" s="98"/>
      <c r="J108" s="67"/>
      <c r="K108" s="62"/>
      <c r="L108" s="58">
        <f t="shared" si="15"/>
        <v>0</v>
      </c>
      <c r="M108" s="115">
        <f t="shared" si="15"/>
        <v>0</v>
      </c>
      <c r="N108" s="78"/>
      <c r="O108" s="2"/>
    </row>
    <row r="109" spans="1:15" ht="27.75" customHeight="1">
      <c r="A109" s="19" t="s">
        <v>195</v>
      </c>
      <c r="B109" s="20" t="s">
        <v>196</v>
      </c>
      <c r="C109" s="19" t="s">
        <v>1</v>
      </c>
      <c r="D109" s="62"/>
      <c r="E109" s="62"/>
      <c r="F109" s="82"/>
      <c r="G109" s="62"/>
      <c r="H109" s="98"/>
      <c r="I109" s="98"/>
      <c r="J109" s="67"/>
      <c r="K109" s="62"/>
      <c r="L109" s="58">
        <f t="shared" si="15"/>
        <v>0</v>
      </c>
      <c r="M109" s="115">
        <f t="shared" si="15"/>
        <v>0</v>
      </c>
      <c r="N109" s="78"/>
    </row>
    <row r="110" spans="1:15">
      <c r="A110" s="5" t="s">
        <v>6</v>
      </c>
      <c r="B110" s="6" t="s">
        <v>197</v>
      </c>
      <c r="C110" s="5" t="s">
        <v>1</v>
      </c>
      <c r="D110" s="54">
        <f t="shared" ref="D110:M110" si="18">D57+D6</f>
        <v>78161.45</v>
      </c>
      <c r="E110" s="54">
        <f t="shared" si="18"/>
        <v>26752</v>
      </c>
      <c r="F110" s="54">
        <f t="shared" si="18"/>
        <v>74602.55</v>
      </c>
      <c r="G110" s="54">
        <f t="shared" si="18"/>
        <v>27077</v>
      </c>
      <c r="H110" s="54">
        <f t="shared" si="18"/>
        <v>12294.4</v>
      </c>
      <c r="I110" s="54">
        <f t="shared" si="18"/>
        <v>4897.6900000000005</v>
      </c>
      <c r="J110" s="54">
        <f t="shared" si="18"/>
        <v>24314.21</v>
      </c>
      <c r="K110" s="54">
        <f t="shared" si="18"/>
        <v>12082.9</v>
      </c>
      <c r="L110" s="54">
        <f t="shared" si="18"/>
        <v>189372.61</v>
      </c>
      <c r="M110" s="54">
        <f t="shared" si="18"/>
        <v>70809.59</v>
      </c>
      <c r="N110" s="105"/>
    </row>
    <row r="111" spans="1:15">
      <c r="A111" s="37" t="s">
        <v>10</v>
      </c>
      <c r="B111" s="38" t="s">
        <v>198</v>
      </c>
      <c r="C111" s="37" t="s">
        <v>1</v>
      </c>
      <c r="D111" s="81">
        <f>D112-D110</f>
        <v>82.479999999995925</v>
      </c>
      <c r="E111" s="81">
        <f t="shared" ref="E111:M111" si="19">E112-E110</f>
        <v>-17912.5</v>
      </c>
      <c r="F111" s="81">
        <f t="shared" si="19"/>
        <v>10.039999999993597</v>
      </c>
      <c r="G111" s="81">
        <f t="shared" si="19"/>
        <v>-15465.27</v>
      </c>
      <c r="H111" s="81">
        <f t="shared" si="19"/>
        <v>452.95000000000073</v>
      </c>
      <c r="I111" s="81">
        <f t="shared" si="19"/>
        <v>-3713.4982000000009</v>
      </c>
      <c r="J111" s="81">
        <f t="shared" si="19"/>
        <v>0.38999999999941792</v>
      </c>
      <c r="K111" s="81">
        <f t="shared" si="19"/>
        <v>564.72800000000097</v>
      </c>
      <c r="L111" s="81">
        <f t="shared" si="19"/>
        <v>545.86000000001513</v>
      </c>
      <c r="M111" s="81">
        <f t="shared" si="19"/>
        <v>-36526.540199999996</v>
      </c>
      <c r="N111" s="78"/>
    </row>
    <row r="112" spans="1:15">
      <c r="A112" s="5" t="s">
        <v>11</v>
      </c>
      <c r="B112" s="6" t="s">
        <v>22</v>
      </c>
      <c r="C112" s="5" t="s">
        <v>1</v>
      </c>
      <c r="D112" s="109">
        <f>D116</f>
        <v>78243.929999999993</v>
      </c>
      <c r="E112" s="109">
        <f t="shared" ref="E112:M112" si="20">E116</f>
        <v>8839.5</v>
      </c>
      <c r="F112" s="109">
        <f t="shared" si="20"/>
        <v>74612.59</v>
      </c>
      <c r="G112" s="109">
        <f t="shared" si="20"/>
        <v>11611.73</v>
      </c>
      <c r="H112" s="109">
        <f t="shared" si="20"/>
        <v>12747.35</v>
      </c>
      <c r="I112" s="109">
        <f t="shared" si="20"/>
        <v>1184.1917999999998</v>
      </c>
      <c r="J112" s="109">
        <f t="shared" si="20"/>
        <v>24314.6</v>
      </c>
      <c r="K112" s="109">
        <f t="shared" si="20"/>
        <v>12647.628000000001</v>
      </c>
      <c r="L112" s="109">
        <f t="shared" si="20"/>
        <v>189918.47</v>
      </c>
      <c r="M112" s="109">
        <f t="shared" si="20"/>
        <v>34283.049800000001</v>
      </c>
      <c r="N112" s="105"/>
    </row>
    <row r="113" spans="1:14" ht="25.5">
      <c r="A113" s="21"/>
      <c r="B113" s="22" t="s">
        <v>199</v>
      </c>
      <c r="C113" s="21"/>
      <c r="D113" s="83">
        <f>D115*40</f>
        <v>4927.2000000000007</v>
      </c>
      <c r="E113" s="83">
        <f t="shared" ref="E113:M113" si="21">E115*40</f>
        <v>568</v>
      </c>
      <c r="F113" s="83">
        <f t="shared" si="21"/>
        <v>4480</v>
      </c>
      <c r="G113" s="83">
        <f t="shared" si="21"/>
        <v>716</v>
      </c>
      <c r="H113" s="83">
        <f t="shared" si="21"/>
        <v>860</v>
      </c>
      <c r="I113" s="83">
        <f t="shared" si="21"/>
        <v>80.039999999999992</v>
      </c>
      <c r="J113" s="83">
        <f t="shared" si="21"/>
        <v>12200</v>
      </c>
      <c r="K113" s="83">
        <f t="shared" si="21"/>
        <v>6476</v>
      </c>
      <c r="L113" s="83">
        <f t="shared" si="21"/>
        <v>22467.200000000004</v>
      </c>
      <c r="M113" s="83">
        <f t="shared" si="21"/>
        <v>7840.04</v>
      </c>
      <c r="N113" s="65"/>
    </row>
    <row r="114" spans="1:14" ht="25.5">
      <c r="A114" s="21"/>
      <c r="B114" s="22" t="s">
        <v>200</v>
      </c>
      <c r="C114" s="21"/>
      <c r="D114" s="83">
        <f>D112-D113</f>
        <v>73316.73</v>
      </c>
      <c r="E114" s="83">
        <f t="shared" ref="E114:M114" si="22">E112-E113</f>
        <v>8271.5</v>
      </c>
      <c r="F114" s="83">
        <f t="shared" si="22"/>
        <v>70132.59</v>
      </c>
      <c r="G114" s="83">
        <f t="shared" si="22"/>
        <v>10895.73</v>
      </c>
      <c r="H114" s="83">
        <f t="shared" si="22"/>
        <v>11887.35</v>
      </c>
      <c r="I114" s="83">
        <f t="shared" si="22"/>
        <v>1104.1517999999999</v>
      </c>
      <c r="J114" s="83">
        <f t="shared" si="22"/>
        <v>12114.599999999999</v>
      </c>
      <c r="K114" s="83">
        <f t="shared" si="22"/>
        <v>6171.6280000000006</v>
      </c>
      <c r="L114" s="83">
        <f t="shared" si="22"/>
        <v>167451.26999999999</v>
      </c>
      <c r="M114" s="83">
        <f t="shared" si="22"/>
        <v>26443.0098</v>
      </c>
      <c r="N114" s="65"/>
    </row>
    <row r="115" spans="1:14">
      <c r="A115" s="23" t="s">
        <v>12</v>
      </c>
      <c r="B115" s="24" t="s">
        <v>201</v>
      </c>
      <c r="C115" s="23" t="s">
        <v>202</v>
      </c>
      <c r="D115" s="48">
        <v>123.18</v>
      </c>
      <c r="E115" s="48">
        <v>14.2</v>
      </c>
      <c r="F115" s="52">
        <v>112</v>
      </c>
      <c r="G115" s="110">
        <v>17.899999999999999</v>
      </c>
      <c r="H115" s="111">
        <v>21.5</v>
      </c>
      <c r="I115" s="111">
        <v>2.0009999999999999</v>
      </c>
      <c r="J115" s="112">
        <v>305</v>
      </c>
      <c r="K115" s="110">
        <v>161.9</v>
      </c>
      <c r="L115" s="51">
        <f>D115+F115+H115+J115</f>
        <v>561.68000000000006</v>
      </c>
      <c r="M115" s="48">
        <f>E115+G115+I115+K115</f>
        <v>196.001</v>
      </c>
      <c r="N115" s="72"/>
    </row>
    <row r="116" spans="1:14">
      <c r="A116" s="23"/>
      <c r="B116" s="24"/>
      <c r="C116" s="23" t="s">
        <v>1</v>
      </c>
      <c r="D116" s="48">
        <v>78243.929999999993</v>
      </c>
      <c r="E116" s="51">
        <f t="shared" ref="E116:K116" si="23">E115*E119</f>
        <v>8839.5</v>
      </c>
      <c r="F116" s="48">
        <v>74612.59</v>
      </c>
      <c r="G116" s="48">
        <f t="shared" si="23"/>
        <v>11611.73</v>
      </c>
      <c r="H116" s="48">
        <v>12747.35</v>
      </c>
      <c r="I116" s="48">
        <f t="shared" si="23"/>
        <v>1184.1917999999998</v>
      </c>
      <c r="J116" s="48">
        <f t="shared" si="23"/>
        <v>24314.6</v>
      </c>
      <c r="K116" s="48">
        <f t="shared" si="23"/>
        <v>12647.628000000001</v>
      </c>
      <c r="L116" s="84">
        <f>D116+F116+H116+J116</f>
        <v>189918.47</v>
      </c>
      <c r="M116" s="84">
        <f>E116+G116+I116+K116</f>
        <v>34283.049800000001</v>
      </c>
      <c r="N116" s="65"/>
    </row>
    <row r="117" spans="1:14">
      <c r="A117" s="125" t="s">
        <v>13</v>
      </c>
      <c r="B117" s="126" t="s">
        <v>15</v>
      </c>
      <c r="C117" s="37" t="s">
        <v>7</v>
      </c>
      <c r="D117" s="51">
        <v>5</v>
      </c>
      <c r="E117" s="51">
        <v>2</v>
      </c>
      <c r="F117" s="52">
        <v>5</v>
      </c>
      <c r="G117" s="51">
        <v>2</v>
      </c>
      <c r="H117" s="53">
        <v>0.5</v>
      </c>
      <c r="I117" s="53">
        <v>0.3</v>
      </c>
      <c r="J117" s="49">
        <v>0.72</v>
      </c>
      <c r="K117" s="51">
        <v>0.3</v>
      </c>
      <c r="L117" s="51">
        <v>2.8</v>
      </c>
      <c r="M117" s="51">
        <v>1.1499999999999999</v>
      </c>
      <c r="N117" s="65"/>
    </row>
    <row r="118" spans="1:14">
      <c r="A118" s="125"/>
      <c r="B118" s="126"/>
      <c r="C118" s="37" t="s">
        <v>203</v>
      </c>
      <c r="D118" s="51">
        <f>D115*D117/100</f>
        <v>6.1590000000000007</v>
      </c>
      <c r="E118" s="51">
        <f t="shared" ref="E118:K118" si="24">E115*E117/100</f>
        <v>0.28399999999999997</v>
      </c>
      <c r="F118" s="51">
        <f t="shared" si="24"/>
        <v>5.6</v>
      </c>
      <c r="G118" s="51">
        <f t="shared" si="24"/>
        <v>0.35799999999999998</v>
      </c>
      <c r="H118" s="51">
        <f t="shared" si="24"/>
        <v>0.1075</v>
      </c>
      <c r="I118" s="51">
        <f t="shared" si="24"/>
        <v>6.0029999999999997E-3</v>
      </c>
      <c r="J118" s="51">
        <f t="shared" si="24"/>
        <v>2.1959999999999997</v>
      </c>
      <c r="K118" s="51">
        <f t="shared" si="24"/>
        <v>0.48570000000000002</v>
      </c>
      <c r="L118" s="51">
        <f>L115*L117/100</f>
        <v>15.727040000000002</v>
      </c>
      <c r="M118" s="51">
        <f t="shared" ref="M118" si="25">M115*M117/100</f>
        <v>2.2540114999999998</v>
      </c>
      <c r="N118" s="65"/>
    </row>
    <row r="119" spans="1:14">
      <c r="A119" s="5" t="s">
        <v>204</v>
      </c>
      <c r="B119" s="6" t="s">
        <v>8</v>
      </c>
      <c r="C119" s="5" t="s">
        <v>9</v>
      </c>
      <c r="D119" s="50">
        <v>622.5</v>
      </c>
      <c r="E119" s="50">
        <v>622.5</v>
      </c>
      <c r="F119" s="50">
        <v>648.70000000000005</v>
      </c>
      <c r="G119" s="50">
        <v>648.70000000000005</v>
      </c>
      <c r="H119" s="102">
        <v>591.79999999999995</v>
      </c>
      <c r="I119" s="102">
        <v>591.79999999999995</v>
      </c>
      <c r="J119" s="108">
        <v>79.72</v>
      </c>
      <c r="K119" s="109">
        <v>78.12</v>
      </c>
      <c r="L119" s="50">
        <v>319.81</v>
      </c>
      <c r="M119" s="50">
        <v>319.81</v>
      </c>
      <c r="N119" s="106"/>
    </row>
    <row r="120" spans="1:14" ht="38.25">
      <c r="A120" s="25"/>
      <c r="B120" s="26" t="s">
        <v>205</v>
      </c>
      <c r="C120" s="27" t="s">
        <v>206</v>
      </c>
      <c r="D120" s="85">
        <f>D122+D123</f>
        <v>33</v>
      </c>
      <c r="E120" s="85">
        <f t="shared" ref="E120:M120" si="26">E122+E123</f>
        <v>26</v>
      </c>
      <c r="F120" s="85">
        <f t="shared" si="26"/>
        <v>48</v>
      </c>
      <c r="G120" s="85">
        <f t="shared" si="26"/>
        <v>25</v>
      </c>
      <c r="H120" s="85">
        <f t="shared" si="26"/>
        <v>7</v>
      </c>
      <c r="I120" s="85">
        <f t="shared" si="26"/>
        <v>6</v>
      </c>
      <c r="J120" s="85">
        <f t="shared" si="26"/>
        <v>7</v>
      </c>
      <c r="K120" s="85">
        <f t="shared" si="26"/>
        <v>7</v>
      </c>
      <c r="L120" s="85">
        <f t="shared" si="26"/>
        <v>88</v>
      </c>
      <c r="M120" s="85">
        <f t="shared" si="26"/>
        <v>64</v>
      </c>
      <c r="N120" s="65"/>
    </row>
    <row r="121" spans="1:14">
      <c r="A121" s="28"/>
      <c r="B121" s="29" t="s">
        <v>207</v>
      </c>
      <c r="C121" s="28"/>
      <c r="D121" s="86"/>
      <c r="E121" s="86"/>
      <c r="F121" s="86"/>
      <c r="G121" s="86"/>
      <c r="H121" s="71"/>
      <c r="I121" s="71"/>
      <c r="J121" s="87"/>
      <c r="K121" s="82"/>
      <c r="L121" s="86"/>
      <c r="M121" s="101"/>
      <c r="N121" s="65"/>
    </row>
    <row r="122" spans="1:14">
      <c r="A122" s="28"/>
      <c r="B122" s="30" t="s">
        <v>208</v>
      </c>
      <c r="C122" s="31" t="s">
        <v>206</v>
      </c>
      <c r="D122" s="86">
        <v>23</v>
      </c>
      <c r="E122" s="86">
        <v>17</v>
      </c>
      <c r="F122" s="86">
        <v>33</v>
      </c>
      <c r="G122" s="86">
        <v>16</v>
      </c>
      <c r="H122" s="86">
        <v>7</v>
      </c>
      <c r="I122" s="86">
        <v>6</v>
      </c>
      <c r="J122" s="88">
        <v>7</v>
      </c>
      <c r="K122" s="86">
        <v>7</v>
      </c>
      <c r="L122" s="86">
        <f>D122+F122+H122</f>
        <v>63</v>
      </c>
      <c r="M122" s="101">
        <f>E122+G122+I122+K122</f>
        <v>46</v>
      </c>
      <c r="N122" s="65"/>
    </row>
    <row r="123" spans="1:14">
      <c r="A123" s="28"/>
      <c r="B123" s="30" t="s">
        <v>209</v>
      </c>
      <c r="C123" s="31" t="s">
        <v>206</v>
      </c>
      <c r="D123" s="86">
        <v>10</v>
      </c>
      <c r="E123" s="86">
        <v>9</v>
      </c>
      <c r="F123" s="86">
        <v>15</v>
      </c>
      <c r="G123" s="86">
        <v>9</v>
      </c>
      <c r="H123" s="71"/>
      <c r="I123" s="71"/>
      <c r="J123" s="88"/>
      <c r="K123" s="86"/>
      <c r="L123" s="86">
        <f>D123+F123+H123</f>
        <v>25</v>
      </c>
      <c r="M123" s="101">
        <f>E123+G123+I123+K123</f>
        <v>18</v>
      </c>
      <c r="N123" s="65"/>
    </row>
    <row r="124" spans="1:14">
      <c r="A124" s="32"/>
      <c r="B124" s="32"/>
      <c r="C124" s="32"/>
      <c r="D124" s="33"/>
      <c r="E124" s="33"/>
      <c r="F124" s="33"/>
      <c r="G124" s="33"/>
      <c r="H124" s="47"/>
      <c r="I124" s="47"/>
      <c r="J124" s="33"/>
      <c r="K124" s="33"/>
      <c r="L124" s="35"/>
      <c r="M124" s="46"/>
      <c r="N124" s="46"/>
    </row>
    <row r="125" spans="1:14">
      <c r="B125" s="1" t="s">
        <v>218</v>
      </c>
      <c r="C125" s="1"/>
      <c r="D125" s="33"/>
      <c r="E125" s="33"/>
      <c r="F125" s="33" t="s">
        <v>219</v>
      </c>
      <c r="G125" s="33"/>
      <c r="H125" s="34"/>
      <c r="I125" s="34"/>
      <c r="J125" s="34"/>
      <c r="K125" s="34"/>
    </row>
    <row r="126" spans="1:14">
      <c r="B126" s="1"/>
      <c r="C126" s="1"/>
      <c r="D126" s="3"/>
      <c r="E126" s="3"/>
      <c r="F126" s="33"/>
      <c r="G126" s="33"/>
      <c r="H126" s="34"/>
      <c r="I126" s="34"/>
      <c r="J126" s="34"/>
      <c r="K126" s="34"/>
    </row>
    <row r="127" spans="1:14">
      <c r="B127" s="1" t="s">
        <v>210</v>
      </c>
      <c r="C127" s="1"/>
      <c r="D127" s="1"/>
      <c r="E127" s="1"/>
      <c r="F127" s="1" t="s">
        <v>211</v>
      </c>
      <c r="I127" s="34"/>
    </row>
    <row r="128" spans="1:14">
      <c r="B128" s="1"/>
      <c r="C128" s="1"/>
      <c r="D128" s="1"/>
      <c r="E128" s="1"/>
      <c r="F128" s="1"/>
    </row>
    <row r="129" spans="2:6">
      <c r="B129" s="1" t="s">
        <v>212</v>
      </c>
      <c r="C129" s="1"/>
      <c r="D129" s="1"/>
      <c r="E129" s="1"/>
      <c r="F129" s="1" t="s">
        <v>213</v>
      </c>
    </row>
    <row r="130" spans="2:6">
      <c r="B130" s="1"/>
      <c r="C130" s="1"/>
      <c r="D130" s="1"/>
      <c r="E130" s="1"/>
      <c r="F130" s="1"/>
    </row>
  </sheetData>
  <mergeCells count="12">
    <mergeCell ref="B1:P1"/>
    <mergeCell ref="J3:K4"/>
    <mergeCell ref="L3:L4"/>
    <mergeCell ref="M3:M4"/>
    <mergeCell ref="A117:A118"/>
    <mergeCell ref="B117:B118"/>
    <mergeCell ref="A3:A5"/>
    <mergeCell ref="B3:B5"/>
    <mergeCell ref="C3:C5"/>
    <mergeCell ref="D3:E4"/>
    <mergeCell ref="F3:G4"/>
    <mergeCell ref="H3:I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2018-06-15T04:40:35Z</cp:lastPrinted>
  <dcterms:created xsi:type="dcterms:W3CDTF">2013-02-22T04:18:29Z</dcterms:created>
  <dcterms:modified xsi:type="dcterms:W3CDTF">2018-06-15T04:54:06Z</dcterms:modified>
</cp:coreProperties>
</file>