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activeTab="0"/>
  </bookViews>
  <sheets>
    <sheet name="с причинами отклонения" sheetId="1" r:id="rId1"/>
  </sheets>
  <definedNames/>
  <calcPr fullCalcOnLoad="1"/>
</workbook>
</file>

<file path=xl/sharedStrings.xml><?xml version="1.0" encoding="utf-8"?>
<sst xmlns="http://schemas.openxmlformats.org/spreadsheetml/2006/main" count="252" uniqueCount="173">
  <si>
    <t>№ п/п</t>
  </si>
  <si>
    <t>Наименование показателей тарифной сметы</t>
  </si>
  <si>
    <t xml:space="preserve">Ед.изм </t>
  </si>
  <si>
    <t>I.</t>
  </si>
  <si>
    <t>Затраты на производство товаров и предоставление регулируемых услуг, всего</t>
  </si>
  <si>
    <t>тыс. тенге</t>
  </si>
  <si>
    <t>в том числе</t>
  </si>
  <si>
    <t>1.</t>
  </si>
  <si>
    <t>Материальные затраты всего в том числе</t>
  </si>
  <si>
    <t>Сырье и материалы</t>
  </si>
  <si>
    <t>ГСМ</t>
  </si>
  <si>
    <t>3.</t>
  </si>
  <si>
    <t xml:space="preserve">Амортизация </t>
  </si>
  <si>
    <t xml:space="preserve">Ремонт, всего </t>
  </si>
  <si>
    <t>Кап.ремонт, не приводящий к росту стоимости основных фондов</t>
  </si>
  <si>
    <t>5.</t>
  </si>
  <si>
    <t>II</t>
  </si>
  <si>
    <t>Расходы периода, всего</t>
  </si>
  <si>
    <t>7.</t>
  </si>
  <si>
    <t xml:space="preserve">Общие административные расходы всего </t>
  </si>
  <si>
    <t>Амортизация</t>
  </si>
  <si>
    <t>Налоговые платежи</t>
  </si>
  <si>
    <t>Коммунальные услуги</t>
  </si>
  <si>
    <t>Услуги банка</t>
  </si>
  <si>
    <t>8.</t>
  </si>
  <si>
    <t>Расходы на выплату вознаграждений</t>
  </si>
  <si>
    <t>Затраты на компенсацию нормативных потерь</t>
  </si>
  <si>
    <t xml:space="preserve">Нормативные потери </t>
  </si>
  <si>
    <t>III</t>
  </si>
  <si>
    <t>Всего затрат</t>
  </si>
  <si>
    <t>Тыс.тенге</t>
  </si>
  <si>
    <t>IV</t>
  </si>
  <si>
    <t xml:space="preserve">Прибыль </t>
  </si>
  <si>
    <t>V</t>
  </si>
  <si>
    <t>Всего доходов</t>
  </si>
  <si>
    <t>VI</t>
  </si>
  <si>
    <t>Объемы оказываемых услуг</t>
  </si>
  <si>
    <t>Тыс /м³</t>
  </si>
  <si>
    <t>VII</t>
  </si>
  <si>
    <t>Тариф (без НДС)</t>
  </si>
  <si>
    <t xml:space="preserve">Тенге /м³ </t>
  </si>
  <si>
    <t>Командировочные расходы</t>
  </si>
  <si>
    <t>1.1</t>
  </si>
  <si>
    <t>1.2</t>
  </si>
  <si>
    <t>1.3</t>
  </si>
  <si>
    <t>1.4</t>
  </si>
  <si>
    <t>2.1</t>
  </si>
  <si>
    <t>2.2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</si>
  <si>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</si>
  <si>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</si>
  <si>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</si>
  <si>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</si>
  <si>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</si>
  <si>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</si>
  <si>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</si>
  <si>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</si>
  <si>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</si>
  <si>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</si>
  <si>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</si>
  <si>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9.1</t>
  </si>
  <si>
    <t>4.1</t>
  </si>
  <si>
    <t xml:space="preserve">        </t>
  </si>
  <si>
    <t>7.12</t>
  </si>
  <si>
    <t>7.13</t>
  </si>
  <si>
    <t>Аренда основных средств</t>
  </si>
  <si>
    <t>поверка оборудования</t>
  </si>
  <si>
    <t>5.4.</t>
  </si>
  <si>
    <t>обязательные виды страхования</t>
  </si>
  <si>
    <t>услуги по сервисному обслуживанию систем видеонаблюдения и охранной сигнализации</t>
  </si>
  <si>
    <t>Расходы на периодическую печать</t>
  </si>
  <si>
    <t>Расходы на содержание легкового автотранспорта</t>
  </si>
  <si>
    <t>Отчисления в фонд ликвидации месторождения</t>
  </si>
  <si>
    <t>Канцелярские товары и бланки</t>
  </si>
  <si>
    <t>Химические реагенты</t>
  </si>
  <si>
    <t>5.1.</t>
  </si>
  <si>
    <t>5.2.</t>
  </si>
  <si>
    <t>выплаты за разъездной характер работы</t>
  </si>
  <si>
    <t xml:space="preserve">Электроэнергия </t>
  </si>
  <si>
    <t>Запасные части для автотехники</t>
  </si>
  <si>
    <t>Заработная плата производственного персонала</t>
  </si>
  <si>
    <t>тех/осмотр автомашин</t>
  </si>
  <si>
    <t>5.3.</t>
  </si>
  <si>
    <t>охрана труда и техника безопасности</t>
  </si>
  <si>
    <t xml:space="preserve">коммунальные услуги </t>
  </si>
  <si>
    <t>5.5.</t>
  </si>
  <si>
    <t>5.6.</t>
  </si>
  <si>
    <t>услуги по охране объекта насосной станции и лаборатории</t>
  </si>
  <si>
    <t>5.7.</t>
  </si>
  <si>
    <t>Заработная плата административного персонала</t>
  </si>
  <si>
    <t>Обслуживание вычислительной техники и связи</t>
  </si>
  <si>
    <t>7.14</t>
  </si>
  <si>
    <t>Затраты на оплату труда, всего</t>
  </si>
  <si>
    <t>план</t>
  </si>
  <si>
    <t xml:space="preserve">факт  </t>
  </si>
  <si>
    <t>% вып-я</t>
  </si>
  <si>
    <t>Услуги по подаче питьевой воды по  Каменского ПУ</t>
  </si>
  <si>
    <t>Услуги по подаче питьевой воды по  Бокейординскому ПУ</t>
  </si>
  <si>
    <t>Прочие затраты, всего</t>
  </si>
  <si>
    <t>5.8.</t>
  </si>
  <si>
    <t>Дератизационные, дезинфекционные, дезинсекционные работы</t>
  </si>
  <si>
    <t>страховые платежи</t>
  </si>
  <si>
    <t>7.15</t>
  </si>
  <si>
    <r>
      <rPr>
        <sz val="9"/>
        <color indexed="8"/>
        <rFont val="Times New Roman"/>
        <family val="1"/>
      </rPr>
      <t>Наименование субъекта:</t>
    </r>
    <r>
      <rPr>
        <b/>
        <sz val="9"/>
        <color indexed="8"/>
        <rFont val="Times New Roman"/>
        <family val="1"/>
      </rPr>
      <t xml:space="preserve">  Западно- Казахстанский филиал РГП «Казводхоз»</t>
    </r>
  </si>
  <si>
    <t>Социальный налог  и отчисления</t>
  </si>
  <si>
    <t>Социальный налог и отчисления</t>
  </si>
  <si>
    <t>Услуги по подаче мелиоративной воды по каналам ЗКФ</t>
  </si>
  <si>
    <t>1.5</t>
  </si>
  <si>
    <t>1.6</t>
  </si>
  <si>
    <t>1.7</t>
  </si>
  <si>
    <t>Топливо- уголь</t>
  </si>
  <si>
    <t xml:space="preserve">Топливо-газ </t>
  </si>
  <si>
    <t>Командировочные расходы ПП</t>
  </si>
  <si>
    <t>5.9.</t>
  </si>
  <si>
    <t>5.10.</t>
  </si>
  <si>
    <t>5.11.</t>
  </si>
  <si>
    <t>5.12.</t>
  </si>
  <si>
    <t>5.13.</t>
  </si>
  <si>
    <t>Услуги связи производственного персонала</t>
  </si>
  <si>
    <t>Подготовка, переподготовка кадров, повышение квалификации</t>
  </si>
  <si>
    <t>Прочие услуги</t>
  </si>
  <si>
    <t>Оплата информационных, консалтинговых, аудиторских, маркетинговых услуг</t>
  </si>
  <si>
    <t>Услуги связи, спец почты</t>
  </si>
  <si>
    <t>Причины отклонения</t>
  </si>
  <si>
    <t>Удорожание стоимости цен на запчасти и услуги</t>
  </si>
  <si>
    <t>Затраты по БПУ снижены в связи с введением в эксплуатацию реконструкции водопровода.</t>
  </si>
  <si>
    <t xml:space="preserve">Исполнение тарифных сметы за 2017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</si>
  <si>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Отчисления ОСМС</t>
  </si>
  <si>
    <t>7.16</t>
  </si>
  <si>
    <t>7.17</t>
  </si>
  <si>
    <t>7.18</t>
  </si>
  <si>
    <t>7.19</t>
  </si>
  <si>
    <t>7.20</t>
  </si>
  <si>
    <t>Обязательное соц. медстарахование</t>
  </si>
  <si>
    <t>2.3</t>
  </si>
  <si>
    <t>очистка моста, поверка трансф.тока</t>
  </si>
  <si>
    <t>Подготовка кадров (повышение квалификации)</t>
  </si>
  <si>
    <t>Себестоимость 1 куб.м (без НДС)</t>
  </si>
  <si>
    <t>Необоснованный доход по НДПИ 2016 года</t>
  </si>
  <si>
    <t>Необоснованный доход по НДПИ за январь 2017 года</t>
  </si>
  <si>
    <t xml:space="preserve">671,65 639,30 629,63 </t>
  </si>
  <si>
    <t>419,8 391,17 386,49</t>
  </si>
  <si>
    <t>По КПУ в связи с устронением неоднократных повреждений на проблемном участке магистральной трубы.</t>
  </si>
  <si>
    <t>Повышение цен</t>
  </si>
  <si>
    <t>Уменьшился объем потребления газа, АО "КазТрансГазАймак" выставил минусовые счета (по решению суда)</t>
  </si>
  <si>
    <t>Удорожание стоимости и увеличение потребности в бензине АИ-92, АИ-95, в результате снятия с производства бензина АИ-80</t>
  </si>
  <si>
    <t>По результатам ГЗ материалы для ремонта приобретались по наименьшей цене</t>
  </si>
  <si>
    <t>По БПУ увеличился автопарк на 1 единицу по ИП</t>
  </si>
  <si>
    <t>Увеличение цены на спецодежду и СИЗ</t>
  </si>
  <si>
    <t>Увеличение страховых коэффициентов</t>
  </si>
  <si>
    <t>в связи с отключением интернета на производственных участках, в целях оптимизации</t>
  </si>
  <si>
    <t>по произ.необходимости прошли обучение и переподготовку 44 чел</t>
  </si>
  <si>
    <t>Приобретение оргтехники и ос</t>
  </si>
  <si>
    <t>По БПУ поставщик снизил цену, услуга проведена способом ГЗ</t>
  </si>
  <si>
    <t>По КПУ Уменьшение налога на умущество в связи с непередачей на баланс внутрипоселковых сетей с.Серебряково и с.Круглоозерное как планировалось , уменьшение НДПИ ( снижение добычи), по ЗКФ за счет увеличения налога на имущ и налога ПВРПИ- увел.объема подачи поливной воды.</t>
  </si>
  <si>
    <t>По ЗКФ за счет суточных расходов в связи с поездками в РФ</t>
  </si>
  <si>
    <t>Включены неучтеные в ТС затраты по объявл в СМИ (изменеие тарифа, слушание, Инвестка,Аудит, отчет и пр)</t>
  </si>
  <si>
    <t>Увеличение цены на услуги</t>
  </si>
  <si>
    <t>По КПУ и БПУ увеличение кол-ва п/п, по ЗКФ-снизились стаки и тарифы на услуги Народного банка</t>
  </si>
  <si>
    <t>Увеличение документаоборота и ремонт оргтехники</t>
  </si>
  <si>
    <t>По ЗКФ стоимость аренды не увеличивалась, а планом предусмотренно увеличение на коэф инф с 2015г</t>
  </si>
  <si>
    <t xml:space="preserve">По БПУ рост цен на ГСМ и запчасти, по ЗКФ служ.а/м приобретена в 2016 году по ИП, затраты на ремонт и обслуживание минимальны </t>
  </si>
  <si>
    <t>По КПУ ежегодное обучение в декабре по ПТМ начальника участка, По БПУ увеличение цен на обучение</t>
  </si>
  <si>
    <t>Увеличение затрат на 1м3 воды</t>
  </si>
  <si>
    <t>Увеличение документаоборота и повышение цен</t>
  </si>
  <si>
    <t xml:space="preserve">в связи с сильными морозами и продолжительными отопительным сезоном в январе-марте 2017г в жилых домах на гидроузлах и участках произошдо увелич. затрат </t>
  </si>
  <si>
    <t>По БПУ в связи с введением в эксплуатацию реконструкции вод-да затраты эл/эн снизились. По ЗКФ за счет прейскуранта отпускных цен на эл/эн по дифференцированным тарифам по зонам суток для потребителей.</t>
  </si>
  <si>
    <t>По БПУ в связи с вводом в эксплуатацию реконструкции вод-да с 21.06.2016г после утверждения пред.тарифа 2015-2020гг. По ЗКФ приняты на баланс реконструированные водохоз. объекты.</t>
  </si>
  <si>
    <t>По КПУ увеличение количества аварий на сетях (2016г-29, 2017г-42). По БПУ увеличение объема подачи воды, ввод в эксплуатацию реконструкции водопровода</t>
  </si>
  <si>
    <t xml:space="preserve">По БПУ подключение интернета. </t>
  </si>
  <si>
    <t xml:space="preserve">По КПУ снижение спроса на воду юрид.лицом «Жайык Агро LTD». По БПУ увеличение спроса на воду. По ЗКФ увеличение финансирования с обл.бюджета на санит.эколог.цели привело к увеличению объема. </t>
  </si>
  <si>
    <t>исп. Кофанова ТС</t>
  </si>
  <si>
    <t>И.о директора                                                                Т.Кажгалиев</t>
  </si>
  <si>
    <t>За счет увелич.наема жилья в РФ, в связи с поездками для закл.договоров и контроля получ.объема воды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</si>
</sst>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%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9" fillId="0" borderId="0" xfId="0" applyFont="1" applyAlignment="1">
      <alignment/>
    </xf>
    <xf numFmtId="0" fontId="4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wrapText="1"/>
    </xf>
    <xf numFmtId="0" fontId="47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" fontId="3" fillId="33" borderId="12" xfId="0" applyNumberFormat="1" applyFont="1" applyFill="1" applyBorder="1" applyAlignment="1">
      <alignment horizontal="center" vertical="top" wrapText="1"/>
    </xf>
    <xf numFmtId="1" fontId="2" fillId="33" borderId="12" xfId="0" applyNumberFormat="1" applyFont="1" applyFill="1" applyBorder="1" applyAlignment="1">
      <alignment horizontal="center" vertical="top" wrapText="1"/>
    </xf>
    <xf numFmtId="166" fontId="2" fillId="33" borderId="12" xfId="0" applyNumberFormat="1" applyFont="1" applyFill="1" applyBorder="1" applyAlignment="1">
      <alignment horizontal="center" vertical="top" wrapText="1"/>
    </xf>
    <xf numFmtId="1" fontId="3" fillId="33" borderId="13" xfId="0" applyNumberFormat="1" applyFont="1" applyFill="1" applyBorder="1" applyAlignment="1">
      <alignment horizontal="center" vertical="top" wrapText="1"/>
    </xf>
    <xf numFmtId="166" fontId="3" fillId="33" borderId="14" xfId="0" applyNumberFormat="1" applyFont="1" applyFill="1" applyBorder="1" applyAlignment="1">
      <alignment horizontal="center" vertical="top" wrapText="1"/>
    </xf>
    <xf numFmtId="1" fontId="2" fillId="33" borderId="13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166" fontId="3" fillId="33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6" fontId="2" fillId="0" borderId="13" xfId="0" applyNumberFormat="1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166" fontId="3" fillId="33" borderId="18" xfId="0" applyNumberFormat="1" applyFont="1" applyFill="1" applyBorder="1" applyAlignment="1">
      <alignment horizontal="center" vertical="top" wrapText="1"/>
    </xf>
    <xf numFmtId="166" fontId="3" fillId="33" borderId="19" xfId="0" applyNumberFormat="1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1" fontId="2" fillId="33" borderId="22" xfId="0" applyNumberFormat="1" applyFont="1" applyFill="1" applyBorder="1" applyAlignment="1">
      <alignment horizontal="center" vertical="top" wrapText="1"/>
    </xf>
    <xf numFmtId="1" fontId="2" fillId="33" borderId="23" xfId="0" applyNumberFormat="1" applyFont="1" applyFill="1" applyBorder="1" applyAlignment="1">
      <alignment horizontal="center" vertical="top" wrapText="1"/>
    </xf>
    <xf numFmtId="1" fontId="2" fillId="33" borderId="24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1" fontId="3" fillId="33" borderId="25" xfId="0" applyNumberFormat="1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center"/>
    </xf>
    <xf numFmtId="166" fontId="3" fillId="33" borderId="28" xfId="0" applyNumberFormat="1" applyFont="1" applyFill="1" applyBorder="1" applyAlignment="1">
      <alignment horizontal="center" vertical="top" wrapText="1"/>
    </xf>
    <xf numFmtId="1" fontId="3" fillId="33" borderId="29" xfId="0" applyNumberFormat="1" applyFont="1" applyFill="1" applyBorder="1" applyAlignment="1">
      <alignment horizontal="center" vertical="top" wrapText="1"/>
    </xf>
    <xf numFmtId="1" fontId="2" fillId="33" borderId="29" xfId="0" applyNumberFormat="1" applyFont="1" applyFill="1" applyBorder="1" applyAlignment="1">
      <alignment horizontal="center" vertical="top" wrapText="1"/>
    </xf>
    <xf numFmtId="166" fontId="3" fillId="33" borderId="30" xfId="0" applyNumberFormat="1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justify" vertical="top" wrapText="1"/>
    </xf>
    <xf numFmtId="0" fontId="6" fillId="0" borderId="32" xfId="0" applyFont="1" applyBorder="1" applyAlignment="1">
      <alignment vertical="top" wrapText="1"/>
    </xf>
    <xf numFmtId="0" fontId="50" fillId="0" borderId="10" xfId="0" applyFont="1" applyBorder="1" applyAlignment="1">
      <alignment/>
    </xf>
    <xf numFmtId="2" fontId="50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7" fillId="33" borderId="10" xfId="0" applyFont="1" applyFill="1" applyBorder="1" applyAlignment="1">
      <alignment horizontal="justify" vertical="top" wrapText="1"/>
    </xf>
    <xf numFmtId="0" fontId="2" fillId="0" borderId="3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2" fillId="33" borderId="34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1" fontId="2" fillId="33" borderId="28" xfId="0" applyNumberFormat="1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3" fillId="33" borderId="28" xfId="0" applyNumberFormat="1" applyFont="1" applyFill="1" applyBorder="1" applyAlignment="1">
      <alignment horizontal="center" vertical="top" wrapText="1"/>
    </xf>
    <xf numFmtId="166" fontId="2" fillId="33" borderId="29" xfId="0" applyNumberFormat="1" applyFont="1" applyFill="1" applyBorder="1" applyAlignment="1">
      <alignment horizontal="center" vertical="top" wrapText="1"/>
    </xf>
    <xf numFmtId="2" fontId="50" fillId="0" borderId="11" xfId="0" applyNumberFormat="1" applyFont="1" applyBorder="1" applyAlignment="1">
      <alignment horizontal="center"/>
    </xf>
    <xf numFmtId="166" fontId="2" fillId="33" borderId="11" xfId="0" applyNumberFormat="1" applyFont="1" applyFill="1" applyBorder="1" applyAlignment="1">
      <alignment horizontal="center" vertical="top" wrapText="1"/>
    </xf>
    <xf numFmtId="1" fontId="3" fillId="33" borderId="35" xfId="0" applyNumberFormat="1" applyFont="1" applyFill="1" applyBorder="1" applyAlignment="1">
      <alignment horizontal="center" vertical="top" wrapText="1"/>
    </xf>
    <xf numFmtId="1" fontId="51" fillId="33" borderId="36" xfId="0" applyNumberFormat="1" applyFont="1" applyFill="1" applyBorder="1" applyAlignment="1">
      <alignment horizontal="center" vertical="center"/>
    </xf>
    <xf numFmtId="1" fontId="51" fillId="33" borderId="37" xfId="0" applyNumberFormat="1" applyFont="1" applyFill="1" applyBorder="1" applyAlignment="1">
      <alignment horizontal="center" vertical="center"/>
    </xf>
    <xf numFmtId="1" fontId="51" fillId="33" borderId="38" xfId="0" applyNumberFormat="1" applyFont="1" applyFill="1" applyBorder="1" applyAlignment="1">
      <alignment horizontal="center" vertical="center"/>
    </xf>
    <xf numFmtId="0" fontId="50" fillId="0" borderId="39" xfId="0" applyFont="1" applyBorder="1" applyAlignment="1">
      <alignment/>
    </xf>
    <xf numFmtId="1" fontId="52" fillId="33" borderId="37" xfId="0" applyNumberFormat="1" applyFont="1" applyFill="1" applyBorder="1" applyAlignment="1">
      <alignment horizontal="left" vertical="center" wrapText="1"/>
    </xf>
    <xf numFmtId="0" fontId="52" fillId="0" borderId="37" xfId="0" applyFont="1" applyBorder="1" applyAlignment="1">
      <alignment vertical="top"/>
    </xf>
    <xf numFmtId="0" fontId="52" fillId="0" borderId="37" xfId="0" applyFont="1" applyBorder="1" applyAlignment="1">
      <alignment vertical="top" wrapText="1"/>
    </xf>
    <xf numFmtId="0" fontId="52" fillId="33" borderId="37" xfId="0" applyFont="1" applyFill="1" applyBorder="1" applyAlignment="1">
      <alignment horizontal="left" vertical="center" wrapText="1"/>
    </xf>
    <xf numFmtId="166" fontId="3" fillId="33" borderId="12" xfId="0" applyNumberFormat="1" applyFont="1" applyFill="1" applyBorder="1" applyAlignment="1">
      <alignment horizontal="center" vertical="top" wrapText="1"/>
    </xf>
    <xf numFmtId="0" fontId="52" fillId="0" borderId="30" xfId="0" applyFont="1" applyBorder="1" applyAlignment="1">
      <alignment vertical="top" wrapText="1"/>
    </xf>
    <xf numFmtId="166" fontId="3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0" fillId="0" borderId="0" xfId="0" applyFont="1" applyBorder="1" applyAlignment="1">
      <alignment/>
    </xf>
    <xf numFmtId="2" fontId="50" fillId="0" borderId="0" xfId="0" applyNumberFormat="1" applyFont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 vertical="top" wrapText="1"/>
    </xf>
    <xf numFmtId="166" fontId="2" fillId="33" borderId="0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0" fontId="3" fillId="33" borderId="40" xfId="0" applyFont="1" applyFill="1" applyBorder="1" applyAlignment="1">
      <alignment horizontal="center" vertical="top" wrapText="1"/>
    </xf>
    <xf numFmtId="0" fontId="48" fillId="33" borderId="41" xfId="0" applyFont="1" applyFill="1" applyBorder="1" applyAlignment="1">
      <alignment horizontal="center" vertical="top" wrapText="1"/>
    </xf>
    <xf numFmtId="0" fontId="48" fillId="33" borderId="4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43" xfId="0" applyFont="1" applyFill="1" applyBorder="1" applyAlignment="1">
      <alignment horizontal="center" vertical="top" wrapText="1"/>
    </xf>
    <xf numFmtId="0" fontId="48" fillId="33" borderId="4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1" max="1" width="4.57421875" style="4" customWidth="1"/>
    <col min="2" max="2" width="33.8515625" style="2" customWidth="1"/>
    <col min="3" max="3" width="8.00390625" style="9" customWidth="1"/>
    <col min="4" max="4" width="8.00390625" style="10" customWidth="1"/>
    <col min="5" max="5" width="7.57421875" style="10" customWidth="1"/>
    <col min="6" max="6" width="6.8515625" style="10" customWidth="1"/>
    <col min="7" max="7" width="7.8515625" style="10" customWidth="1"/>
    <col min="8" max="8" width="7.28125" style="10" customWidth="1"/>
    <col min="9" max="9" width="7.140625" style="10" customWidth="1"/>
    <col min="10" max="10" width="7.28125" style="10" customWidth="1"/>
    <col min="11" max="11" width="7.8515625" style="10" customWidth="1"/>
    <col min="12" max="12" width="7.00390625" style="10" customWidth="1"/>
    <col min="13" max="13" width="43.8515625" style="53" customWidth="1"/>
    <col min="14" max="16384" width="9.140625" style="2" customWidth="1"/>
  </cols>
  <sheetData>
    <row r="1" spans="1:13" ht="21.75" customHeight="1">
      <c r="A1" s="93" t="s">
        <v>102</v>
      </c>
      <c r="B1" s="94"/>
      <c r="C1" s="94"/>
      <c r="D1" s="94"/>
      <c r="E1" s="94"/>
      <c r="F1" s="94"/>
      <c r="G1" s="94"/>
      <c r="H1" s="95"/>
      <c r="I1" s="95"/>
      <c r="J1" s="95"/>
      <c r="K1" s="95"/>
      <c r="L1" s="95"/>
      <c r="M1" s="96"/>
    </row>
    <row r="2" spans="1:13" ht="17.25" customHeight="1">
      <c r="A2" s="97" t="s">
        <v>125</v>
      </c>
      <c r="B2" s="98"/>
      <c r="C2" s="98"/>
      <c r="D2" s="98"/>
      <c r="E2" s="98"/>
      <c r="F2" s="98"/>
      <c r="G2" s="98"/>
      <c r="H2" s="99"/>
      <c r="I2" s="99"/>
      <c r="J2" s="99"/>
      <c r="K2" s="99"/>
      <c r="L2" s="99"/>
      <c r="M2" s="96"/>
    </row>
    <row r="3" spans="1:12" ht="17.25" customHeight="1" thickBot="1">
      <c r="A3" s="7"/>
      <c r="C3" s="8"/>
      <c r="D3" s="11"/>
      <c r="E3" s="11"/>
      <c r="F3" s="11"/>
      <c r="G3" s="11"/>
      <c r="H3" s="12"/>
      <c r="I3" s="12"/>
      <c r="J3" s="12"/>
      <c r="K3" s="12"/>
      <c r="L3" s="12"/>
    </row>
    <row r="4" spans="1:13" s="3" customFormat="1" ht="42.75" customHeight="1">
      <c r="A4" s="107" t="s">
        <v>0</v>
      </c>
      <c r="B4" s="109" t="s">
        <v>1</v>
      </c>
      <c r="C4" s="111" t="s">
        <v>2</v>
      </c>
      <c r="D4" s="104" t="s">
        <v>95</v>
      </c>
      <c r="E4" s="101"/>
      <c r="F4" s="105"/>
      <c r="G4" s="100" t="s">
        <v>96</v>
      </c>
      <c r="H4" s="101"/>
      <c r="I4" s="102"/>
      <c r="J4" s="104" t="s">
        <v>105</v>
      </c>
      <c r="K4" s="101"/>
      <c r="L4" s="105"/>
      <c r="M4" s="113" t="s">
        <v>122</v>
      </c>
    </row>
    <row r="5" spans="1:13" s="3" customFormat="1" ht="15.75" customHeight="1" thickBot="1">
      <c r="A5" s="108"/>
      <c r="B5" s="110"/>
      <c r="C5" s="112"/>
      <c r="D5" s="31" t="s">
        <v>92</v>
      </c>
      <c r="E5" s="32" t="s">
        <v>93</v>
      </c>
      <c r="F5" s="41" t="s">
        <v>94</v>
      </c>
      <c r="G5" s="38" t="s">
        <v>92</v>
      </c>
      <c r="H5" s="32" t="s">
        <v>93</v>
      </c>
      <c r="I5" s="42" t="s">
        <v>94</v>
      </c>
      <c r="J5" s="31" t="s">
        <v>92</v>
      </c>
      <c r="K5" s="32" t="s">
        <v>93</v>
      </c>
      <c r="L5" s="41" t="s">
        <v>94</v>
      </c>
      <c r="M5" s="114"/>
    </row>
    <row r="6" spans="1:13" ht="24" customHeight="1" thickBot="1">
      <c r="A6" s="49" t="s">
        <v>3</v>
      </c>
      <c r="B6" s="50" t="s">
        <v>4</v>
      </c>
      <c r="C6" s="51" t="s">
        <v>5</v>
      </c>
      <c r="D6" s="52">
        <f>D8+D16+D21+D22+D25</f>
        <v>212058.55</v>
      </c>
      <c r="E6" s="52">
        <f>E8+E16+E21+E22+E25</f>
        <v>212448</v>
      </c>
      <c r="F6" s="52">
        <f>E6/D6*100</f>
        <v>100.18365210928775</v>
      </c>
      <c r="G6" s="52">
        <f>G8+G16+G21+G22+G25</f>
        <v>100423.11999999998</v>
      </c>
      <c r="H6" s="52">
        <f>H8+H16+H21+H22+H25</f>
        <v>113299</v>
      </c>
      <c r="I6" s="52">
        <f>H6/G6*100</f>
        <v>112.8216291228554</v>
      </c>
      <c r="J6" s="52">
        <f>J8+J16+J21+J22+J25</f>
        <v>73580.17</v>
      </c>
      <c r="K6" s="52">
        <f>K8+K16+K21+K22+K25</f>
        <v>93875</v>
      </c>
      <c r="L6" s="52">
        <f>K6/J6*100</f>
        <v>127.58192866366034</v>
      </c>
      <c r="M6" s="74"/>
    </row>
    <row r="7" spans="1:13" ht="14.25" customHeight="1">
      <c r="A7" s="43"/>
      <c r="B7" s="45" t="s">
        <v>6</v>
      </c>
      <c r="C7" s="44" t="s">
        <v>5</v>
      </c>
      <c r="D7" s="46"/>
      <c r="E7" s="47"/>
      <c r="F7" s="39"/>
      <c r="G7" s="48"/>
      <c r="H7" s="47"/>
      <c r="I7" s="40"/>
      <c r="J7" s="46"/>
      <c r="K7" s="47"/>
      <c r="L7" s="40"/>
      <c r="M7" s="75"/>
    </row>
    <row r="8" spans="1:13" s="3" customFormat="1" ht="15" customHeight="1">
      <c r="A8" s="34" t="s">
        <v>7</v>
      </c>
      <c r="B8" s="18" t="s">
        <v>8</v>
      </c>
      <c r="C8" s="23" t="s">
        <v>5</v>
      </c>
      <c r="D8" s="55">
        <f>D11+D10+D9+D14+D15+D12+D13</f>
        <v>47725.75</v>
      </c>
      <c r="E8" s="15">
        <f aca="true" t="shared" si="0" ref="E8:K8">E11+E10+E9+E14+E15+E12+E13</f>
        <v>48861</v>
      </c>
      <c r="F8" s="29">
        <f>E8/D8*100</f>
        <v>102.37869493931473</v>
      </c>
      <c r="G8" s="55">
        <f t="shared" si="0"/>
        <v>16129.57</v>
      </c>
      <c r="H8" s="15">
        <f t="shared" si="0"/>
        <v>15557</v>
      </c>
      <c r="I8" s="33">
        <f>H8/G8*100</f>
        <v>96.45018435085375</v>
      </c>
      <c r="J8" s="55">
        <f t="shared" si="0"/>
        <v>28109.899999999998</v>
      </c>
      <c r="K8" s="15">
        <f t="shared" si="0"/>
        <v>33425</v>
      </c>
      <c r="L8" s="54">
        <f aca="true" t="shared" si="1" ref="L8:L16">K8/J8*100</f>
        <v>118.90828498144784</v>
      </c>
      <c r="M8" s="80"/>
    </row>
    <row r="9" spans="1:13" ht="24" customHeight="1">
      <c r="A9" s="35" t="s">
        <v>42</v>
      </c>
      <c r="B9" s="19" t="s">
        <v>9</v>
      </c>
      <c r="C9" s="23" t="s">
        <v>5</v>
      </c>
      <c r="D9" s="30">
        <v>9153.8</v>
      </c>
      <c r="E9" s="17">
        <v>9926</v>
      </c>
      <c r="F9" s="29">
        <f>E9/D9*100</f>
        <v>108.4358408529791</v>
      </c>
      <c r="G9" s="26">
        <v>2578.84</v>
      </c>
      <c r="H9" s="17">
        <f>2499+6</f>
        <v>2505</v>
      </c>
      <c r="I9" s="33">
        <f>H9/G9*100</f>
        <v>97.13669711963519</v>
      </c>
      <c r="J9" s="56">
        <v>1642.51</v>
      </c>
      <c r="K9" s="17">
        <v>1624</v>
      </c>
      <c r="L9" s="54">
        <f t="shared" si="1"/>
        <v>98.87306622181904</v>
      </c>
      <c r="M9" s="81" t="s">
        <v>141</v>
      </c>
    </row>
    <row r="10" spans="1:13" ht="13.5" customHeight="1">
      <c r="A10" s="35" t="s">
        <v>43</v>
      </c>
      <c r="B10" s="19" t="s">
        <v>78</v>
      </c>
      <c r="C10" s="23" t="s">
        <v>5</v>
      </c>
      <c r="D10" s="30">
        <v>3378.5</v>
      </c>
      <c r="E10" s="17">
        <v>3918</v>
      </c>
      <c r="F10" s="29">
        <f>E10/D10*100</f>
        <v>115.96862512949532</v>
      </c>
      <c r="G10" s="26">
        <v>2246.73</v>
      </c>
      <c r="H10" s="17">
        <v>2168</v>
      </c>
      <c r="I10" s="33">
        <f>H10/G10*100</f>
        <v>96.49579611257249</v>
      </c>
      <c r="J10" s="56">
        <v>1856</v>
      </c>
      <c r="K10" s="17">
        <v>2466</v>
      </c>
      <c r="L10" s="54">
        <f t="shared" si="1"/>
        <v>132.86637931034483</v>
      </c>
      <c r="M10" s="81" t="s">
        <v>123</v>
      </c>
    </row>
    <row r="11" spans="1:13" ht="15" customHeight="1">
      <c r="A11" s="35" t="s">
        <v>44</v>
      </c>
      <c r="B11" s="19" t="s">
        <v>73</v>
      </c>
      <c r="C11" s="23" t="s">
        <v>5</v>
      </c>
      <c r="D11" s="30">
        <v>1054.58</v>
      </c>
      <c r="E11" s="17">
        <v>1206</v>
      </c>
      <c r="F11" s="29">
        <f>E11/D11*100</f>
        <v>114.35832274459976</v>
      </c>
      <c r="G11" s="26">
        <v>60.19</v>
      </c>
      <c r="H11" s="17">
        <v>116</v>
      </c>
      <c r="I11" s="33">
        <f>H11/G11*100</f>
        <v>192.72304369496595</v>
      </c>
      <c r="J11" s="56"/>
      <c r="K11" s="17"/>
      <c r="L11" s="54"/>
      <c r="M11" s="81" t="s">
        <v>142</v>
      </c>
    </row>
    <row r="12" spans="1:13" ht="37.5" customHeight="1">
      <c r="A12" s="35" t="s">
        <v>45</v>
      </c>
      <c r="B12" s="19" t="s">
        <v>110</v>
      </c>
      <c r="C12" s="23" t="s">
        <v>5</v>
      </c>
      <c r="D12" s="30"/>
      <c r="E12" s="17"/>
      <c r="F12" s="29"/>
      <c r="G12" s="26"/>
      <c r="H12" s="17"/>
      <c r="I12" s="33"/>
      <c r="J12" s="56">
        <v>337.3</v>
      </c>
      <c r="K12" s="17">
        <v>197</v>
      </c>
      <c r="L12" s="54">
        <f t="shared" si="1"/>
        <v>58.404980729321075</v>
      </c>
      <c r="M12" s="81" t="s">
        <v>143</v>
      </c>
    </row>
    <row r="13" spans="1:13" ht="34.5" customHeight="1">
      <c r="A13" s="35" t="s">
        <v>106</v>
      </c>
      <c r="B13" s="19" t="s">
        <v>109</v>
      </c>
      <c r="C13" s="23" t="s">
        <v>5</v>
      </c>
      <c r="D13" s="30"/>
      <c r="E13" s="17"/>
      <c r="F13" s="29"/>
      <c r="G13" s="68"/>
      <c r="H13" s="17"/>
      <c r="I13" s="54"/>
      <c r="J13" s="56">
        <v>207.16</v>
      </c>
      <c r="K13" s="17">
        <v>527</v>
      </c>
      <c r="L13" s="54">
        <f t="shared" si="1"/>
        <v>254.39273991117977</v>
      </c>
      <c r="M13" s="81" t="s">
        <v>164</v>
      </c>
    </row>
    <row r="14" spans="1:13" ht="36" customHeight="1">
      <c r="A14" s="35" t="s">
        <v>107</v>
      </c>
      <c r="B14" s="19" t="s">
        <v>10</v>
      </c>
      <c r="C14" s="23" t="s">
        <v>5</v>
      </c>
      <c r="D14" s="30">
        <v>10904.96</v>
      </c>
      <c r="E14" s="17">
        <v>11342</v>
      </c>
      <c r="F14" s="29">
        <f>E14/D14*100</f>
        <v>104.0077175890604</v>
      </c>
      <c r="G14" s="68">
        <v>5585.29</v>
      </c>
      <c r="H14" s="17">
        <v>6689</v>
      </c>
      <c r="I14" s="54">
        <f>H14/G14*100</f>
        <v>119.76101509500849</v>
      </c>
      <c r="J14" s="56">
        <v>4785.04</v>
      </c>
      <c r="K14" s="17">
        <v>8557</v>
      </c>
      <c r="L14" s="54">
        <f t="shared" si="1"/>
        <v>178.82818116462977</v>
      </c>
      <c r="M14" s="82" t="s">
        <v>144</v>
      </c>
    </row>
    <row r="15" spans="1:13" ht="45" customHeight="1">
      <c r="A15" s="35" t="s">
        <v>108</v>
      </c>
      <c r="B15" s="19" t="s">
        <v>77</v>
      </c>
      <c r="C15" s="23" t="s">
        <v>5</v>
      </c>
      <c r="D15" s="30">
        <v>23233.91</v>
      </c>
      <c r="E15" s="17">
        <v>22469</v>
      </c>
      <c r="F15" s="29">
        <f>E15/D15*100</f>
        <v>96.70778616255292</v>
      </c>
      <c r="G15" s="68">
        <v>5658.52</v>
      </c>
      <c r="H15" s="17">
        <v>4079</v>
      </c>
      <c r="I15" s="54">
        <f>H15/G15*100</f>
        <v>72.08598714858302</v>
      </c>
      <c r="J15" s="56">
        <v>19281.89</v>
      </c>
      <c r="K15" s="17">
        <v>20054</v>
      </c>
      <c r="L15" s="54">
        <f t="shared" si="1"/>
        <v>104.00432737662129</v>
      </c>
      <c r="M15" s="81" t="s">
        <v>165</v>
      </c>
    </row>
    <row r="16" spans="1:13" s="3" customFormat="1" ht="14.25" customHeight="1">
      <c r="A16" s="34">
        <v>2</v>
      </c>
      <c r="B16" s="18" t="s">
        <v>91</v>
      </c>
      <c r="C16" s="23" t="s">
        <v>5</v>
      </c>
      <c r="D16" s="55">
        <f>D18+D19+D20</f>
        <v>125682.75</v>
      </c>
      <c r="E16" s="15">
        <f aca="true" t="shared" si="2" ref="E16:K16">E18+E19+E20</f>
        <v>125025</v>
      </c>
      <c r="F16" s="29">
        <f>E16/D16*100</f>
        <v>99.4766584913204</v>
      </c>
      <c r="G16" s="55">
        <f t="shared" si="2"/>
        <v>49416.95</v>
      </c>
      <c r="H16" s="15">
        <f t="shared" si="2"/>
        <v>49846</v>
      </c>
      <c r="I16" s="54">
        <f>H16/G16*100</f>
        <v>100.86822436431224</v>
      </c>
      <c r="J16" s="55">
        <f t="shared" si="2"/>
        <v>19130.8</v>
      </c>
      <c r="K16" s="15">
        <f t="shared" si="2"/>
        <v>18672</v>
      </c>
      <c r="L16" s="54">
        <f t="shared" si="1"/>
        <v>97.60177305705983</v>
      </c>
      <c r="M16" s="81"/>
    </row>
    <row r="17" spans="1:13" ht="13.5" customHeight="1">
      <c r="A17" s="34"/>
      <c r="B17" s="16" t="s">
        <v>6</v>
      </c>
      <c r="C17" s="23" t="s">
        <v>5</v>
      </c>
      <c r="D17" s="56"/>
      <c r="E17" s="17"/>
      <c r="F17" s="57"/>
      <c r="G17" s="68"/>
      <c r="H17" s="17"/>
      <c r="I17" s="54"/>
      <c r="J17" s="56"/>
      <c r="K17" s="17"/>
      <c r="L17" s="54"/>
      <c r="M17" s="81"/>
    </row>
    <row r="18" spans="1:13" ht="12.75" customHeight="1">
      <c r="A18" s="35" t="s">
        <v>46</v>
      </c>
      <c r="B18" s="20" t="s">
        <v>79</v>
      </c>
      <c r="C18" s="23" t="s">
        <v>5</v>
      </c>
      <c r="D18" s="56">
        <v>114361.03</v>
      </c>
      <c r="E18" s="17">
        <v>113221</v>
      </c>
      <c r="F18" s="57">
        <f>E18/D18*100</f>
        <v>99.00313069933001</v>
      </c>
      <c r="G18" s="68">
        <v>44965.38</v>
      </c>
      <c r="H18" s="17">
        <v>45137</v>
      </c>
      <c r="I18" s="54">
        <f aca="true" t="shared" si="3" ref="I18:I73">H18/G18*100</f>
        <v>100.38167141031613</v>
      </c>
      <c r="J18" s="56">
        <v>17407.46</v>
      </c>
      <c r="K18" s="17">
        <v>16916</v>
      </c>
      <c r="L18" s="54">
        <f>K18/J18*100</f>
        <v>97.17672767882276</v>
      </c>
      <c r="M18" s="81"/>
    </row>
    <row r="19" spans="1:13" ht="13.5" customHeight="1">
      <c r="A19" s="35" t="s">
        <v>47</v>
      </c>
      <c r="B19" s="19" t="s">
        <v>103</v>
      </c>
      <c r="C19" s="23" t="s">
        <v>5</v>
      </c>
      <c r="D19" s="56">
        <v>11321.72</v>
      </c>
      <c r="E19" s="17">
        <v>11231</v>
      </c>
      <c r="F19" s="57">
        <f>E19/D19*100</f>
        <v>99.19870832347029</v>
      </c>
      <c r="G19" s="68">
        <v>4451.57</v>
      </c>
      <c r="H19" s="17">
        <v>4461</v>
      </c>
      <c r="I19" s="54">
        <f t="shared" si="3"/>
        <v>100.21183537493515</v>
      </c>
      <c r="J19" s="56">
        <v>1723.34</v>
      </c>
      <c r="K19" s="17">
        <v>1661</v>
      </c>
      <c r="L19" s="54">
        <f>K19/J19*100</f>
        <v>96.38260586999664</v>
      </c>
      <c r="M19" s="81"/>
    </row>
    <row r="20" spans="1:13" ht="13.5" customHeight="1">
      <c r="A20" s="35" t="s">
        <v>133</v>
      </c>
      <c r="B20" s="19" t="s">
        <v>132</v>
      </c>
      <c r="C20" s="23" t="s">
        <v>5</v>
      </c>
      <c r="D20" s="56"/>
      <c r="E20" s="17">
        <v>573</v>
      </c>
      <c r="F20" s="57"/>
      <c r="G20" s="68"/>
      <c r="H20" s="17">
        <v>248</v>
      </c>
      <c r="I20" s="54"/>
      <c r="J20" s="56"/>
      <c r="K20" s="17">
        <v>95</v>
      </c>
      <c r="L20" s="54"/>
      <c r="M20" s="81"/>
    </row>
    <row r="21" spans="1:13" s="3" customFormat="1" ht="45.75" customHeight="1">
      <c r="A21" s="34" t="s">
        <v>11</v>
      </c>
      <c r="B21" s="18" t="s">
        <v>12</v>
      </c>
      <c r="C21" s="23" t="s">
        <v>5</v>
      </c>
      <c r="D21" s="55">
        <v>28219.59</v>
      </c>
      <c r="E21" s="15">
        <v>27907</v>
      </c>
      <c r="F21" s="57">
        <f>E21/D21*100</f>
        <v>98.89229432461633</v>
      </c>
      <c r="G21" s="70">
        <v>31807.87</v>
      </c>
      <c r="H21" s="15">
        <v>44886</v>
      </c>
      <c r="I21" s="54">
        <f t="shared" si="3"/>
        <v>141.1160194002302</v>
      </c>
      <c r="J21" s="55">
        <v>22903.93</v>
      </c>
      <c r="K21" s="15">
        <v>35850</v>
      </c>
      <c r="L21" s="54">
        <f>K21/J21*100</f>
        <v>156.52335647201156</v>
      </c>
      <c r="M21" s="81" t="s">
        <v>166</v>
      </c>
    </row>
    <row r="22" spans="1:13" s="3" customFormat="1" ht="14.25" customHeight="1">
      <c r="A22" s="34">
        <v>4</v>
      </c>
      <c r="B22" s="18" t="s">
        <v>13</v>
      </c>
      <c r="C22" s="23" t="s">
        <v>5</v>
      </c>
      <c r="D22" s="55">
        <f>D24</f>
        <v>4733.9</v>
      </c>
      <c r="E22" s="15">
        <f>E24</f>
        <v>4541</v>
      </c>
      <c r="F22" s="83">
        <f>F24</f>
        <v>95.92513572318808</v>
      </c>
      <c r="G22" s="55"/>
      <c r="H22" s="15"/>
      <c r="I22" s="25"/>
      <c r="J22" s="55"/>
      <c r="K22" s="15"/>
      <c r="L22" s="54"/>
      <c r="M22" s="81"/>
    </row>
    <row r="23" spans="1:13" ht="12.75" customHeight="1">
      <c r="A23" s="34"/>
      <c r="B23" s="16" t="s">
        <v>6</v>
      </c>
      <c r="C23" s="23" t="s">
        <v>5</v>
      </c>
      <c r="D23" s="56"/>
      <c r="E23" s="17"/>
      <c r="F23" s="57"/>
      <c r="G23" s="68"/>
      <c r="H23" s="17"/>
      <c r="I23" s="54"/>
      <c r="J23" s="56"/>
      <c r="K23" s="17"/>
      <c r="L23" s="54"/>
      <c r="M23" s="81"/>
    </row>
    <row r="24" spans="1:13" s="67" customFormat="1" ht="25.5" customHeight="1">
      <c r="A24" s="35" t="s">
        <v>60</v>
      </c>
      <c r="B24" s="20" t="s">
        <v>14</v>
      </c>
      <c r="C24" s="23" t="s">
        <v>5</v>
      </c>
      <c r="D24" s="56">
        <v>4733.9</v>
      </c>
      <c r="E24" s="17">
        <v>4541</v>
      </c>
      <c r="F24" s="57">
        <f>E24/D24*100</f>
        <v>95.92513572318808</v>
      </c>
      <c r="G24" s="68"/>
      <c r="H24" s="17"/>
      <c r="I24" s="54"/>
      <c r="J24" s="56"/>
      <c r="K24" s="17"/>
      <c r="L24" s="54"/>
      <c r="M24" s="81" t="s">
        <v>145</v>
      </c>
    </row>
    <row r="25" spans="1:13" s="3" customFormat="1" ht="18" customHeight="1">
      <c r="A25" s="34" t="s">
        <v>15</v>
      </c>
      <c r="B25" s="21" t="s">
        <v>97</v>
      </c>
      <c r="C25" s="23" t="s">
        <v>5</v>
      </c>
      <c r="D25" s="55">
        <f>D26+D27+D28+D29+D30+D31+D32+D33+D37+D34+D35+D36+D38</f>
        <v>5696.56</v>
      </c>
      <c r="E25" s="55">
        <f aca="true" t="shared" si="4" ref="E25:K25">E26+E27+E28+E29+E30+E31+E32+E33+E37+E34+E35+E36+E38</f>
        <v>6114</v>
      </c>
      <c r="F25" s="29">
        <f>E25/D25*100</f>
        <v>107.3279312427149</v>
      </c>
      <c r="G25" s="55">
        <f t="shared" si="4"/>
        <v>3068.7299999999996</v>
      </c>
      <c r="H25" s="55">
        <f t="shared" si="4"/>
        <v>3010</v>
      </c>
      <c r="I25" s="29">
        <f t="shared" si="3"/>
        <v>98.08617897306053</v>
      </c>
      <c r="J25" s="55">
        <f t="shared" si="4"/>
        <v>3435.5399999999995</v>
      </c>
      <c r="K25" s="15">
        <f t="shared" si="4"/>
        <v>5928</v>
      </c>
      <c r="L25" s="85">
        <f>K25/J25*100</f>
        <v>172.5492935608376</v>
      </c>
      <c r="M25" s="84"/>
    </row>
    <row r="26" spans="1:13" ht="35.25" customHeight="1">
      <c r="A26" s="36" t="s">
        <v>74</v>
      </c>
      <c r="B26" s="20" t="s">
        <v>76</v>
      </c>
      <c r="C26" s="23" t="s">
        <v>5</v>
      </c>
      <c r="D26" s="56">
        <v>247.5</v>
      </c>
      <c r="E26" s="17">
        <v>261</v>
      </c>
      <c r="F26" s="57">
        <f>E26/D26*100</f>
        <v>105.45454545454544</v>
      </c>
      <c r="G26" s="68">
        <v>995.16</v>
      </c>
      <c r="H26" s="17">
        <v>1171</v>
      </c>
      <c r="I26" s="54">
        <f t="shared" si="3"/>
        <v>117.66952047911894</v>
      </c>
      <c r="J26" s="56"/>
      <c r="K26" s="17"/>
      <c r="L26" s="54"/>
      <c r="M26" s="81" t="s">
        <v>167</v>
      </c>
    </row>
    <row r="27" spans="1:13" ht="24.75" customHeight="1">
      <c r="A27" s="36" t="s">
        <v>75</v>
      </c>
      <c r="B27" s="20" t="s">
        <v>65</v>
      </c>
      <c r="C27" s="23" t="s">
        <v>5</v>
      </c>
      <c r="D27" s="56">
        <f>639.6-81</f>
        <v>558.6</v>
      </c>
      <c r="E27" s="17">
        <f>642-81</f>
        <v>561</v>
      </c>
      <c r="F27" s="57">
        <f aca="true" t="shared" si="5" ref="F27:F33">E27/D27*100</f>
        <v>100.42964554242751</v>
      </c>
      <c r="G27" s="68">
        <v>292.4</v>
      </c>
      <c r="H27" s="17">
        <v>62</v>
      </c>
      <c r="I27" s="54">
        <f t="shared" si="3"/>
        <v>21.203830369357046</v>
      </c>
      <c r="J27" s="56"/>
      <c r="K27" s="17"/>
      <c r="L27" s="54"/>
      <c r="M27" s="81" t="s">
        <v>124</v>
      </c>
    </row>
    <row r="28" spans="1:13" ht="14.25" customHeight="1">
      <c r="A28" s="91" t="s">
        <v>81</v>
      </c>
      <c r="B28" s="20" t="s">
        <v>80</v>
      </c>
      <c r="C28" s="23" t="s">
        <v>5</v>
      </c>
      <c r="D28" s="56">
        <v>81</v>
      </c>
      <c r="E28" s="17">
        <v>81</v>
      </c>
      <c r="F28" s="57">
        <f t="shared" si="5"/>
        <v>100</v>
      </c>
      <c r="G28" s="68">
        <v>20.55</v>
      </c>
      <c r="H28" s="17">
        <v>27</v>
      </c>
      <c r="I28" s="54">
        <f t="shared" si="3"/>
        <v>131.38686131386862</v>
      </c>
      <c r="J28" s="56">
        <v>92.28</v>
      </c>
      <c r="K28" s="17">
        <v>90</v>
      </c>
      <c r="L28" s="54">
        <f aca="true" t="shared" si="6" ref="L28:L37">K28/J28*100</f>
        <v>97.52925877763329</v>
      </c>
      <c r="M28" s="81" t="s">
        <v>146</v>
      </c>
    </row>
    <row r="29" spans="1:13" ht="16.5" customHeight="1">
      <c r="A29" s="37" t="s">
        <v>66</v>
      </c>
      <c r="B29" s="20" t="s">
        <v>82</v>
      </c>
      <c r="C29" s="23" t="s">
        <v>5</v>
      </c>
      <c r="D29" s="56">
        <f>1590.14</f>
        <v>1590.14</v>
      </c>
      <c r="E29" s="17">
        <f>2130</f>
        <v>2130</v>
      </c>
      <c r="F29" s="57">
        <f t="shared" si="5"/>
        <v>133.95046976995735</v>
      </c>
      <c r="G29" s="26">
        <v>449.14</v>
      </c>
      <c r="H29" s="17">
        <v>536</v>
      </c>
      <c r="I29" s="33">
        <f t="shared" si="3"/>
        <v>119.33918154695642</v>
      </c>
      <c r="J29" s="56">
        <v>282.18</v>
      </c>
      <c r="K29" s="17">
        <v>278</v>
      </c>
      <c r="L29" s="54">
        <f t="shared" si="6"/>
        <v>98.51867602239705</v>
      </c>
      <c r="M29" s="81" t="s">
        <v>147</v>
      </c>
    </row>
    <row r="30" spans="1:13" ht="36" customHeight="1">
      <c r="A30" s="37" t="s">
        <v>84</v>
      </c>
      <c r="B30" s="20" t="s">
        <v>83</v>
      </c>
      <c r="C30" s="23" t="s">
        <v>5</v>
      </c>
      <c r="D30" s="56">
        <v>1558.83</v>
      </c>
      <c r="E30" s="17">
        <v>1463</v>
      </c>
      <c r="F30" s="57">
        <f t="shared" si="5"/>
        <v>93.85244061251066</v>
      </c>
      <c r="G30" s="26">
        <v>220.56</v>
      </c>
      <c r="H30" s="17">
        <v>113</v>
      </c>
      <c r="I30" s="33">
        <f t="shared" si="3"/>
        <v>51.233224519405155</v>
      </c>
      <c r="J30" s="56"/>
      <c r="K30" s="17"/>
      <c r="L30" s="54"/>
      <c r="M30" s="81" t="s">
        <v>143</v>
      </c>
    </row>
    <row r="31" spans="1:13" ht="15" customHeight="1">
      <c r="A31" s="36" t="s">
        <v>85</v>
      </c>
      <c r="B31" s="20" t="s">
        <v>67</v>
      </c>
      <c r="C31" s="23" t="s">
        <v>5</v>
      </c>
      <c r="D31" s="56">
        <v>1208.72</v>
      </c>
      <c r="E31" s="17">
        <v>1178</v>
      </c>
      <c r="F31" s="57">
        <f t="shared" si="5"/>
        <v>97.45846846250579</v>
      </c>
      <c r="G31" s="26">
        <v>238.41</v>
      </c>
      <c r="H31" s="17">
        <v>348</v>
      </c>
      <c r="I31" s="33">
        <f t="shared" si="3"/>
        <v>145.96703158424563</v>
      </c>
      <c r="J31" s="56">
        <v>1359.09</v>
      </c>
      <c r="K31" s="17">
        <v>1490</v>
      </c>
      <c r="L31" s="54">
        <f t="shared" si="6"/>
        <v>109.63218035597349</v>
      </c>
      <c r="M31" s="81" t="s">
        <v>148</v>
      </c>
    </row>
    <row r="32" spans="1:13" ht="23.25" customHeight="1">
      <c r="A32" s="36" t="s">
        <v>87</v>
      </c>
      <c r="B32" s="20" t="s">
        <v>86</v>
      </c>
      <c r="C32" s="23" t="s">
        <v>5</v>
      </c>
      <c r="D32" s="56">
        <v>396.97</v>
      </c>
      <c r="E32" s="17">
        <v>385</v>
      </c>
      <c r="F32" s="57">
        <f t="shared" si="5"/>
        <v>96.9846587903368</v>
      </c>
      <c r="G32" s="26"/>
      <c r="H32" s="17"/>
      <c r="I32" s="33"/>
      <c r="J32" s="56"/>
      <c r="K32" s="17"/>
      <c r="L32" s="54"/>
      <c r="M32" s="81"/>
    </row>
    <row r="33" spans="1:13" ht="26.25" customHeight="1">
      <c r="A33" s="36" t="s">
        <v>98</v>
      </c>
      <c r="B33" s="20" t="s">
        <v>68</v>
      </c>
      <c r="C33" s="23" t="s">
        <v>5</v>
      </c>
      <c r="D33" s="56">
        <v>54.8</v>
      </c>
      <c r="E33" s="17">
        <v>55</v>
      </c>
      <c r="F33" s="57">
        <f t="shared" si="5"/>
        <v>100.36496350364965</v>
      </c>
      <c r="G33" s="26">
        <f>192.41+206.42</f>
        <v>398.83</v>
      </c>
      <c r="H33" s="17">
        <f>180+119</f>
        <v>299</v>
      </c>
      <c r="I33" s="33">
        <f t="shared" si="3"/>
        <v>74.96928515909033</v>
      </c>
      <c r="J33" s="56"/>
      <c r="K33" s="17"/>
      <c r="L33" s="54"/>
      <c r="M33" s="81" t="s">
        <v>152</v>
      </c>
    </row>
    <row r="34" spans="1:13" ht="24.75" customHeight="1">
      <c r="A34" s="37" t="s">
        <v>112</v>
      </c>
      <c r="B34" s="20" t="s">
        <v>99</v>
      </c>
      <c r="C34" s="23" t="s">
        <v>5</v>
      </c>
      <c r="D34" s="56"/>
      <c r="E34" s="17"/>
      <c r="F34" s="57"/>
      <c r="G34" s="26">
        <v>453.68</v>
      </c>
      <c r="H34" s="17">
        <v>454</v>
      </c>
      <c r="I34" s="33">
        <f t="shared" si="3"/>
        <v>100.07053429730206</v>
      </c>
      <c r="J34" s="56"/>
      <c r="K34" s="17"/>
      <c r="L34" s="54"/>
      <c r="M34" s="81"/>
    </row>
    <row r="35" spans="1:13" ht="24.75" customHeight="1">
      <c r="A35" s="36" t="s">
        <v>113</v>
      </c>
      <c r="B35" s="20" t="s">
        <v>111</v>
      </c>
      <c r="C35" s="23" t="s">
        <v>5</v>
      </c>
      <c r="D35" s="56"/>
      <c r="E35" s="17"/>
      <c r="F35" s="57"/>
      <c r="G35" s="26"/>
      <c r="H35" s="17"/>
      <c r="I35" s="33"/>
      <c r="J35" s="56">
        <v>1429.2</v>
      </c>
      <c r="K35" s="17">
        <v>3575</v>
      </c>
      <c r="L35" s="54">
        <f t="shared" si="6"/>
        <v>250.13993842709206</v>
      </c>
      <c r="M35" s="81" t="s">
        <v>172</v>
      </c>
    </row>
    <row r="36" spans="1:13" ht="24.75" customHeight="1">
      <c r="A36" s="37" t="s">
        <v>114</v>
      </c>
      <c r="B36" s="20" t="s">
        <v>117</v>
      </c>
      <c r="C36" s="23" t="s">
        <v>5</v>
      </c>
      <c r="D36" s="56"/>
      <c r="E36" s="17"/>
      <c r="F36" s="57"/>
      <c r="G36" s="26"/>
      <c r="H36" s="17"/>
      <c r="I36" s="33"/>
      <c r="J36" s="56">
        <v>164.93</v>
      </c>
      <c r="K36" s="17">
        <v>71</v>
      </c>
      <c r="L36" s="54">
        <f t="shared" si="6"/>
        <v>43.04856605832777</v>
      </c>
      <c r="M36" s="81" t="s">
        <v>149</v>
      </c>
    </row>
    <row r="37" spans="1:13" s="67" customFormat="1" ht="26.25" customHeight="1">
      <c r="A37" s="37" t="s">
        <v>115</v>
      </c>
      <c r="B37" s="19" t="s">
        <v>118</v>
      </c>
      <c r="C37" s="23" t="s">
        <v>5</v>
      </c>
      <c r="D37" s="56"/>
      <c r="E37" s="17"/>
      <c r="F37" s="57"/>
      <c r="G37" s="68"/>
      <c r="H37" s="17"/>
      <c r="I37" s="54"/>
      <c r="J37" s="56">
        <v>107.86</v>
      </c>
      <c r="K37" s="17">
        <v>125</v>
      </c>
      <c r="L37" s="54">
        <f t="shared" si="6"/>
        <v>115.89096977563509</v>
      </c>
      <c r="M37" s="81" t="s">
        <v>150</v>
      </c>
    </row>
    <row r="38" spans="1:13" ht="14.25" customHeight="1">
      <c r="A38" s="37" t="s">
        <v>116</v>
      </c>
      <c r="B38" s="19" t="s">
        <v>134</v>
      </c>
      <c r="C38" s="23" t="s">
        <v>5</v>
      </c>
      <c r="D38" s="56"/>
      <c r="E38" s="17"/>
      <c r="F38" s="54"/>
      <c r="G38" s="69"/>
      <c r="H38" s="17"/>
      <c r="I38" s="54"/>
      <c r="J38" s="56"/>
      <c r="K38" s="17">
        <f>288+11</f>
        <v>299</v>
      </c>
      <c r="L38" s="54"/>
      <c r="M38" s="81"/>
    </row>
    <row r="39" spans="1:13" ht="13.5" customHeight="1">
      <c r="A39" s="34" t="s">
        <v>16</v>
      </c>
      <c r="B39" s="18" t="s">
        <v>17</v>
      </c>
      <c r="C39" s="23" t="s">
        <v>5</v>
      </c>
      <c r="D39" s="55">
        <f>D40</f>
        <v>30242.449999999997</v>
      </c>
      <c r="E39" s="15">
        <f aca="true" t="shared" si="7" ref="E39:L39">E40</f>
        <v>29822</v>
      </c>
      <c r="F39" s="25">
        <f t="shared" si="7"/>
        <v>98.60973565303077</v>
      </c>
      <c r="G39" s="55">
        <f t="shared" si="7"/>
        <v>21815.449999999997</v>
      </c>
      <c r="H39" s="15">
        <f t="shared" si="7"/>
        <v>22768</v>
      </c>
      <c r="I39" s="25">
        <f t="shared" si="7"/>
        <v>104.3664008764431</v>
      </c>
      <c r="J39" s="55">
        <f t="shared" si="7"/>
        <v>61955.59</v>
      </c>
      <c r="K39" s="15">
        <f t="shared" si="7"/>
        <v>64715</v>
      </c>
      <c r="L39" s="70">
        <f t="shared" si="7"/>
        <v>104.45385154107967</v>
      </c>
      <c r="M39" s="81"/>
    </row>
    <row r="40" spans="1:13" ht="14.25" customHeight="1">
      <c r="A40" s="34" t="s">
        <v>18</v>
      </c>
      <c r="B40" s="14" t="s">
        <v>19</v>
      </c>
      <c r="C40" s="23" t="s">
        <v>5</v>
      </c>
      <c r="D40" s="55">
        <f>D42+D43+D45+D46+D47+D48+D49+D50+D51+D52+D53+D54+D55+D56+D57+D58+D59+D60+D61+D44</f>
        <v>30242.449999999997</v>
      </c>
      <c r="E40" s="15">
        <f>E42+E43+E45+E46+E47+E48+E49+E50+E51+E52+E53+E54+E55+E56+E57+E58+E59+E60+E61+E44</f>
        <v>29822</v>
      </c>
      <c r="F40" s="70">
        <f>E40/D40*100</f>
        <v>98.60973565303077</v>
      </c>
      <c r="G40" s="55">
        <f>G42+G43+G45+G46+G47+G48+G49+G50+G51+G52+G53+G54+G55+G56+G57+G58+G59+G60+G61+G44</f>
        <v>21815.449999999997</v>
      </c>
      <c r="H40" s="15">
        <f>H42+H43+H45+H46+H47+H48+H49+H50+H51+H52+H53+H54+H55+H56+H57+H58+H59+H60+H61+H44</f>
        <v>22768</v>
      </c>
      <c r="I40" s="70">
        <f>H40/G40*100</f>
        <v>104.3664008764431</v>
      </c>
      <c r="J40" s="55">
        <f>J42+J43+J45+J46+J47+J48+J49+J50+J51+J52+J53+J54+J55+J56+J57+J58+J59+J60+J61+J44</f>
        <v>61955.59</v>
      </c>
      <c r="K40" s="15">
        <f>K42+K43+K45+K46+K47+K48+K49+K50+K51+K52+K53+K54+K55+K56+K57+K58+K59+K60+K61+K44</f>
        <v>64715</v>
      </c>
      <c r="L40" s="70">
        <f>K40/J40*100</f>
        <v>104.45385154107967</v>
      </c>
      <c r="M40" s="81"/>
    </row>
    <row r="41" spans="1:13" ht="14.25" customHeight="1">
      <c r="A41" s="34"/>
      <c r="B41" s="16" t="s">
        <v>6</v>
      </c>
      <c r="C41" s="23" t="s">
        <v>5</v>
      </c>
      <c r="D41" s="56"/>
      <c r="E41" s="17"/>
      <c r="F41" s="57"/>
      <c r="G41" s="26"/>
      <c r="H41" s="17"/>
      <c r="I41" s="33"/>
      <c r="J41" s="56"/>
      <c r="K41" s="17"/>
      <c r="L41" s="54"/>
      <c r="M41" s="81"/>
    </row>
    <row r="42" spans="1:13" ht="12" customHeight="1">
      <c r="A42" s="35" t="s">
        <v>48</v>
      </c>
      <c r="B42" s="20" t="s">
        <v>88</v>
      </c>
      <c r="C42" s="23" t="s">
        <v>5</v>
      </c>
      <c r="D42" s="56">
        <v>17907.1</v>
      </c>
      <c r="E42" s="17">
        <v>17606</v>
      </c>
      <c r="F42" s="57">
        <f aca="true" t="shared" si="8" ref="F42:F58">E42/D42*100</f>
        <v>98.31854404119036</v>
      </c>
      <c r="G42" s="26">
        <v>12653.32</v>
      </c>
      <c r="H42" s="17">
        <v>12674</v>
      </c>
      <c r="I42" s="33">
        <f t="shared" si="3"/>
        <v>100.16343536716055</v>
      </c>
      <c r="J42" s="56">
        <v>36902.1</v>
      </c>
      <c r="K42" s="17">
        <v>37228</v>
      </c>
      <c r="L42" s="54">
        <f aca="true" t="shared" si="9" ref="L42:L59">K42/J42*100</f>
        <v>100.88314757154741</v>
      </c>
      <c r="M42" s="81"/>
    </row>
    <row r="43" spans="1:13" ht="12.75" customHeight="1">
      <c r="A43" s="35" t="s">
        <v>49</v>
      </c>
      <c r="B43" s="19" t="s">
        <v>104</v>
      </c>
      <c r="C43" s="23" t="s">
        <v>5</v>
      </c>
      <c r="D43" s="56">
        <v>1772.8</v>
      </c>
      <c r="E43" s="17">
        <v>1733</v>
      </c>
      <c r="F43" s="57">
        <f t="shared" si="8"/>
        <v>97.75496389891697</v>
      </c>
      <c r="G43" s="26">
        <v>1252.68</v>
      </c>
      <c r="H43" s="17">
        <v>1255</v>
      </c>
      <c r="I43" s="33">
        <f t="shared" si="3"/>
        <v>100.18520292492894</v>
      </c>
      <c r="J43" s="56">
        <v>3653.31</v>
      </c>
      <c r="K43" s="17">
        <v>3698</v>
      </c>
      <c r="L43" s="54">
        <f t="shared" si="9"/>
        <v>101.22327423624056</v>
      </c>
      <c r="M43" s="81"/>
    </row>
    <row r="44" spans="1:13" ht="12.75" customHeight="1">
      <c r="A44" s="35" t="s">
        <v>50</v>
      </c>
      <c r="B44" s="19" t="s">
        <v>126</v>
      </c>
      <c r="C44" s="23" t="s">
        <v>5</v>
      </c>
      <c r="D44" s="56">
        <v>0</v>
      </c>
      <c r="E44" s="17">
        <v>77</v>
      </c>
      <c r="F44" s="57"/>
      <c r="G44" s="26">
        <v>0</v>
      </c>
      <c r="H44" s="17">
        <v>67</v>
      </c>
      <c r="I44" s="33"/>
      <c r="J44" s="56">
        <v>0</v>
      </c>
      <c r="K44" s="17">
        <v>181</v>
      </c>
      <c r="L44" s="54"/>
      <c r="M44" s="81"/>
    </row>
    <row r="45" spans="1:13" ht="15.75" customHeight="1">
      <c r="A45" s="35" t="s">
        <v>51</v>
      </c>
      <c r="B45" s="19" t="s">
        <v>20</v>
      </c>
      <c r="C45" s="23" t="s">
        <v>5</v>
      </c>
      <c r="D45" s="56">
        <v>325.41</v>
      </c>
      <c r="E45" s="17">
        <v>398</v>
      </c>
      <c r="F45" s="57">
        <f t="shared" si="8"/>
        <v>122.30724317015455</v>
      </c>
      <c r="G45" s="26">
        <v>641.14</v>
      </c>
      <c r="H45" s="17">
        <v>622</v>
      </c>
      <c r="I45" s="33">
        <f t="shared" si="3"/>
        <v>97.01469257884395</v>
      </c>
      <c r="J45" s="56">
        <v>983.4</v>
      </c>
      <c r="K45" s="17">
        <v>2510</v>
      </c>
      <c r="L45" s="54">
        <f t="shared" si="9"/>
        <v>255.23693308928208</v>
      </c>
      <c r="M45" s="81" t="s">
        <v>151</v>
      </c>
    </row>
    <row r="46" spans="1:13" ht="69.75" customHeight="1">
      <c r="A46" s="35" t="s">
        <v>52</v>
      </c>
      <c r="B46" s="19" t="s">
        <v>21</v>
      </c>
      <c r="C46" s="23" t="s">
        <v>5</v>
      </c>
      <c r="D46" s="56">
        <v>5031.6</v>
      </c>
      <c r="E46" s="17">
        <v>4507</v>
      </c>
      <c r="F46" s="57">
        <f t="shared" si="8"/>
        <v>89.57389299626361</v>
      </c>
      <c r="G46" s="26">
        <v>2868.12</v>
      </c>
      <c r="H46" s="17">
        <v>2915</v>
      </c>
      <c r="I46" s="33">
        <f t="shared" si="3"/>
        <v>101.63452017349344</v>
      </c>
      <c r="J46" s="56">
        <v>3579.16</v>
      </c>
      <c r="K46" s="17">
        <v>4136</v>
      </c>
      <c r="L46" s="54">
        <f t="shared" si="9"/>
        <v>115.55784038712996</v>
      </c>
      <c r="M46" s="81" t="s">
        <v>153</v>
      </c>
    </row>
    <row r="47" spans="1:13" ht="35.25" customHeight="1">
      <c r="A47" s="35" t="s">
        <v>53</v>
      </c>
      <c r="B47" s="19" t="s">
        <v>22</v>
      </c>
      <c r="C47" s="23" t="s">
        <v>5</v>
      </c>
      <c r="D47" s="56">
        <v>483.1</v>
      </c>
      <c r="E47" s="17">
        <v>455</v>
      </c>
      <c r="F47" s="57">
        <f t="shared" si="8"/>
        <v>94.183398882219</v>
      </c>
      <c r="G47" s="26">
        <v>114.49</v>
      </c>
      <c r="H47" s="17">
        <v>80</v>
      </c>
      <c r="I47" s="33">
        <f t="shared" si="3"/>
        <v>69.87509826185693</v>
      </c>
      <c r="J47" s="56"/>
      <c r="K47" s="17"/>
      <c r="L47" s="54"/>
      <c r="M47" s="81" t="s">
        <v>143</v>
      </c>
    </row>
    <row r="48" spans="1:13" ht="14.25" customHeight="1">
      <c r="A48" s="35" t="s">
        <v>54</v>
      </c>
      <c r="B48" s="19" t="s">
        <v>41</v>
      </c>
      <c r="C48" s="23" t="s">
        <v>5</v>
      </c>
      <c r="D48" s="56">
        <v>388.1</v>
      </c>
      <c r="E48" s="17">
        <v>388</v>
      </c>
      <c r="F48" s="57">
        <f t="shared" si="8"/>
        <v>99.9742334449884</v>
      </c>
      <c r="G48" s="26">
        <v>1259.39</v>
      </c>
      <c r="H48" s="17">
        <v>1373</v>
      </c>
      <c r="I48" s="33">
        <f t="shared" si="3"/>
        <v>109.02103399264722</v>
      </c>
      <c r="J48" s="56">
        <v>3339</v>
      </c>
      <c r="K48" s="17">
        <v>5238</v>
      </c>
      <c r="L48" s="54">
        <f t="shared" si="9"/>
        <v>156.8733153638814</v>
      </c>
      <c r="M48" s="81" t="s">
        <v>154</v>
      </c>
    </row>
    <row r="49" spans="1:13" ht="23.25" customHeight="1">
      <c r="A49" s="35" t="s">
        <v>55</v>
      </c>
      <c r="B49" s="20" t="s">
        <v>69</v>
      </c>
      <c r="C49" s="23" t="s">
        <v>5</v>
      </c>
      <c r="D49" s="56">
        <v>69.98</v>
      </c>
      <c r="E49" s="17">
        <v>117</v>
      </c>
      <c r="F49" s="57">
        <f t="shared" si="8"/>
        <v>167.1906258931123</v>
      </c>
      <c r="G49" s="26">
        <v>62.97</v>
      </c>
      <c r="H49" s="17">
        <v>110</v>
      </c>
      <c r="I49" s="33">
        <f t="shared" si="3"/>
        <v>174.68635858345246</v>
      </c>
      <c r="J49" s="56">
        <v>153.15</v>
      </c>
      <c r="K49" s="17">
        <v>159</v>
      </c>
      <c r="L49" s="54">
        <f t="shared" si="9"/>
        <v>103.81978452497552</v>
      </c>
      <c r="M49" s="81" t="s">
        <v>155</v>
      </c>
    </row>
    <row r="50" spans="1:13" ht="15" customHeight="1">
      <c r="A50" s="35" t="s">
        <v>56</v>
      </c>
      <c r="B50" s="19" t="s">
        <v>121</v>
      </c>
      <c r="C50" s="23" t="s">
        <v>5</v>
      </c>
      <c r="D50" s="56">
        <v>541.3</v>
      </c>
      <c r="E50" s="17">
        <v>555</v>
      </c>
      <c r="F50" s="57">
        <f t="shared" si="8"/>
        <v>102.53094402364678</v>
      </c>
      <c r="G50" s="26">
        <v>435.06</v>
      </c>
      <c r="H50" s="17">
        <v>507</v>
      </c>
      <c r="I50" s="33">
        <f t="shared" si="3"/>
        <v>116.53565025513721</v>
      </c>
      <c r="J50" s="56">
        <v>891.18</v>
      </c>
      <c r="K50" s="17">
        <v>852</v>
      </c>
      <c r="L50" s="54">
        <f t="shared" si="9"/>
        <v>95.603581767993</v>
      </c>
      <c r="M50" s="81" t="s">
        <v>168</v>
      </c>
    </row>
    <row r="51" spans="1:13" ht="24" customHeight="1">
      <c r="A51" s="35" t="s">
        <v>57</v>
      </c>
      <c r="B51" s="20" t="s">
        <v>120</v>
      </c>
      <c r="C51" s="23" t="s">
        <v>5</v>
      </c>
      <c r="D51" s="56">
        <v>412.7</v>
      </c>
      <c r="E51" s="17">
        <v>426</v>
      </c>
      <c r="F51" s="57">
        <f t="shared" si="8"/>
        <v>103.22267991276956</v>
      </c>
      <c r="G51" s="26">
        <v>219.78</v>
      </c>
      <c r="H51" s="17">
        <v>361</v>
      </c>
      <c r="I51" s="33">
        <f t="shared" si="3"/>
        <v>164.25516425516423</v>
      </c>
      <c r="J51" s="56">
        <v>515.49</v>
      </c>
      <c r="K51" s="17">
        <v>1297</v>
      </c>
      <c r="L51" s="54">
        <f t="shared" si="9"/>
        <v>251.60526877340007</v>
      </c>
      <c r="M51" s="81" t="s">
        <v>156</v>
      </c>
    </row>
    <row r="52" spans="1:13" ht="23.25" customHeight="1">
      <c r="A52" s="35" t="s">
        <v>58</v>
      </c>
      <c r="B52" s="19" t="s">
        <v>23</v>
      </c>
      <c r="C52" s="23" t="s">
        <v>5</v>
      </c>
      <c r="D52" s="56">
        <v>628.7</v>
      </c>
      <c r="E52" s="17">
        <v>711</v>
      </c>
      <c r="F52" s="57">
        <f t="shared" si="8"/>
        <v>113.09050421504692</v>
      </c>
      <c r="G52" s="26">
        <v>572.45</v>
      </c>
      <c r="H52" s="17">
        <v>742</v>
      </c>
      <c r="I52" s="33">
        <f t="shared" si="3"/>
        <v>129.6183072757446</v>
      </c>
      <c r="J52" s="56">
        <v>3676.42</v>
      </c>
      <c r="K52" s="17">
        <v>1252</v>
      </c>
      <c r="L52" s="54">
        <f t="shared" si="9"/>
        <v>34.054868594991866</v>
      </c>
      <c r="M52" s="81" t="s">
        <v>157</v>
      </c>
    </row>
    <row r="53" spans="1:13" ht="27" customHeight="1">
      <c r="A53" s="35" t="s">
        <v>62</v>
      </c>
      <c r="B53" s="19" t="s">
        <v>89</v>
      </c>
      <c r="C53" s="23" t="s">
        <v>5</v>
      </c>
      <c r="D53" s="56">
        <v>215.17</v>
      </c>
      <c r="E53" s="17">
        <v>211</v>
      </c>
      <c r="F53" s="57">
        <f t="shared" si="8"/>
        <v>98.06199749035646</v>
      </c>
      <c r="G53" s="26">
        <v>95.03</v>
      </c>
      <c r="H53" s="17">
        <v>163</v>
      </c>
      <c r="I53" s="33">
        <f t="shared" si="3"/>
        <v>171.52478164790065</v>
      </c>
      <c r="J53" s="56">
        <v>147.18</v>
      </c>
      <c r="K53" s="17">
        <v>435</v>
      </c>
      <c r="L53" s="54">
        <f t="shared" si="9"/>
        <v>295.556461475744</v>
      </c>
      <c r="M53" s="81" t="s">
        <v>158</v>
      </c>
    </row>
    <row r="54" spans="1:13" ht="23.25" customHeight="1">
      <c r="A54" s="35" t="s">
        <v>63</v>
      </c>
      <c r="B54" s="19" t="s">
        <v>64</v>
      </c>
      <c r="C54" s="23" t="s">
        <v>5</v>
      </c>
      <c r="D54" s="56">
        <v>371.9</v>
      </c>
      <c r="E54" s="17">
        <v>372</v>
      </c>
      <c r="F54" s="57">
        <f t="shared" si="8"/>
        <v>100.02688894864211</v>
      </c>
      <c r="G54" s="26"/>
      <c r="H54" s="17"/>
      <c r="I54" s="33"/>
      <c r="J54" s="56">
        <v>5863.73</v>
      </c>
      <c r="K54" s="17">
        <v>5268</v>
      </c>
      <c r="L54" s="54">
        <f t="shared" si="9"/>
        <v>89.84042580405306</v>
      </c>
      <c r="M54" s="81" t="s">
        <v>159</v>
      </c>
    </row>
    <row r="55" spans="1:13" ht="33.75" customHeight="1">
      <c r="A55" s="35" t="s">
        <v>90</v>
      </c>
      <c r="B55" s="19" t="s">
        <v>70</v>
      </c>
      <c r="C55" s="23" t="s">
        <v>5</v>
      </c>
      <c r="D55" s="56">
        <v>1704.48</v>
      </c>
      <c r="E55" s="17">
        <v>1676</v>
      </c>
      <c r="F55" s="57">
        <f t="shared" si="8"/>
        <v>98.32910917112551</v>
      </c>
      <c r="G55" s="26">
        <v>1446.01</v>
      </c>
      <c r="H55" s="17">
        <v>1581</v>
      </c>
      <c r="I55" s="33">
        <f t="shared" si="3"/>
        <v>109.33534346235503</v>
      </c>
      <c r="J55" s="56">
        <v>1502.55</v>
      </c>
      <c r="K55" s="17">
        <v>1205</v>
      </c>
      <c r="L55" s="54">
        <f t="shared" si="9"/>
        <v>80.19699843599216</v>
      </c>
      <c r="M55" s="81" t="s">
        <v>160</v>
      </c>
    </row>
    <row r="56" spans="1:13" ht="25.5" customHeight="1">
      <c r="A56" s="35" t="s">
        <v>101</v>
      </c>
      <c r="B56" s="19" t="s">
        <v>135</v>
      </c>
      <c r="C56" s="23" t="s">
        <v>5</v>
      </c>
      <c r="D56" s="56">
        <v>21.4</v>
      </c>
      <c r="E56" s="17">
        <v>23</v>
      </c>
      <c r="F56" s="57">
        <f t="shared" si="8"/>
        <v>107.4766355140187</v>
      </c>
      <c r="G56" s="26">
        <v>32.5</v>
      </c>
      <c r="H56" s="17">
        <v>44</v>
      </c>
      <c r="I56" s="33">
        <f t="shared" si="3"/>
        <v>135.3846153846154</v>
      </c>
      <c r="J56" s="56">
        <v>59.88</v>
      </c>
      <c r="K56" s="17">
        <v>60</v>
      </c>
      <c r="L56" s="54">
        <f t="shared" si="9"/>
        <v>100.2004008016032</v>
      </c>
      <c r="M56" s="81" t="s">
        <v>161</v>
      </c>
    </row>
    <row r="57" spans="1:13" ht="13.5" customHeight="1">
      <c r="A57" s="35" t="s">
        <v>127</v>
      </c>
      <c r="B57" s="20" t="s">
        <v>71</v>
      </c>
      <c r="C57" s="23" t="s">
        <v>5</v>
      </c>
      <c r="D57" s="56">
        <v>87.81</v>
      </c>
      <c r="E57" s="17">
        <v>107</v>
      </c>
      <c r="F57" s="57">
        <f t="shared" si="8"/>
        <v>121.85400296093837</v>
      </c>
      <c r="G57" s="26"/>
      <c r="H57" s="17"/>
      <c r="I57" s="33"/>
      <c r="J57" s="56"/>
      <c r="K57" s="17"/>
      <c r="L57" s="54"/>
      <c r="M57" s="81" t="s">
        <v>162</v>
      </c>
    </row>
    <row r="58" spans="1:13" ht="14.25" customHeight="1">
      <c r="A58" s="35" t="s">
        <v>128</v>
      </c>
      <c r="B58" s="19" t="s">
        <v>72</v>
      </c>
      <c r="C58" s="23" t="s">
        <v>5</v>
      </c>
      <c r="D58" s="56">
        <v>280.9</v>
      </c>
      <c r="E58" s="17">
        <v>460</v>
      </c>
      <c r="F58" s="57">
        <f t="shared" si="8"/>
        <v>163.75934496262016</v>
      </c>
      <c r="G58" s="26">
        <v>149.98</v>
      </c>
      <c r="H58" s="17">
        <v>231</v>
      </c>
      <c r="I58" s="33">
        <f t="shared" si="3"/>
        <v>154.02053607147622</v>
      </c>
      <c r="J58" s="30">
        <v>629.96</v>
      </c>
      <c r="K58" s="17">
        <v>739</v>
      </c>
      <c r="L58" s="33">
        <f t="shared" si="9"/>
        <v>117.30903549431709</v>
      </c>
      <c r="M58" s="81" t="s">
        <v>163</v>
      </c>
    </row>
    <row r="59" spans="1:13" ht="11.25" customHeight="1">
      <c r="A59" s="35" t="s">
        <v>129</v>
      </c>
      <c r="B59" s="19" t="s">
        <v>100</v>
      </c>
      <c r="C59" s="23" t="s">
        <v>5</v>
      </c>
      <c r="D59" s="30"/>
      <c r="E59" s="17"/>
      <c r="F59" s="29"/>
      <c r="G59" s="26">
        <v>12.53</v>
      </c>
      <c r="H59" s="17">
        <v>43</v>
      </c>
      <c r="I59" s="33">
        <f t="shared" si="3"/>
        <v>343.1763766959298</v>
      </c>
      <c r="J59" s="30">
        <v>59.08</v>
      </c>
      <c r="K59" s="17">
        <v>228</v>
      </c>
      <c r="L59" s="33">
        <f t="shared" si="9"/>
        <v>385.91740013540965</v>
      </c>
      <c r="M59" s="81" t="s">
        <v>148</v>
      </c>
    </row>
    <row r="60" spans="1:13" ht="12" customHeight="1">
      <c r="A60" s="35" t="s">
        <v>130</v>
      </c>
      <c r="B60" s="19" t="s">
        <v>77</v>
      </c>
      <c r="C60" s="23" t="s">
        <v>5</v>
      </c>
      <c r="D60" s="30"/>
      <c r="E60" s="17"/>
      <c r="F60" s="29"/>
      <c r="G60" s="26"/>
      <c r="H60" s="17"/>
      <c r="I60" s="33"/>
      <c r="J60" s="30"/>
      <c r="K60" s="17"/>
      <c r="L60" s="33"/>
      <c r="M60" s="81"/>
    </row>
    <row r="61" spans="1:13" ht="11.25" customHeight="1">
      <c r="A61" s="35" t="s">
        <v>131</v>
      </c>
      <c r="B61" s="19" t="s">
        <v>119</v>
      </c>
      <c r="C61" s="23" t="s">
        <v>5</v>
      </c>
      <c r="D61" s="30"/>
      <c r="E61" s="17"/>
      <c r="F61" s="29"/>
      <c r="G61" s="26"/>
      <c r="H61" s="17"/>
      <c r="I61" s="33"/>
      <c r="J61" s="30"/>
      <c r="K61" s="17">
        <v>229</v>
      </c>
      <c r="L61" s="33"/>
      <c r="M61" s="81"/>
    </row>
    <row r="62" spans="1:13" ht="12" customHeight="1">
      <c r="A62" s="36" t="s">
        <v>24</v>
      </c>
      <c r="B62" s="20" t="s">
        <v>25</v>
      </c>
      <c r="C62" s="23" t="s">
        <v>5</v>
      </c>
      <c r="D62" s="28"/>
      <c r="E62" s="15"/>
      <c r="F62" s="29"/>
      <c r="G62" s="25"/>
      <c r="H62" s="15"/>
      <c r="I62" s="33"/>
      <c r="J62" s="28"/>
      <c r="K62" s="15"/>
      <c r="L62" s="33"/>
      <c r="M62" s="81"/>
    </row>
    <row r="63" spans="1:13" ht="12" customHeight="1">
      <c r="A63" s="36">
        <v>9</v>
      </c>
      <c r="B63" s="20" t="s">
        <v>26</v>
      </c>
      <c r="C63" s="23" t="s">
        <v>5</v>
      </c>
      <c r="D63" s="30"/>
      <c r="E63" s="17"/>
      <c r="F63" s="29"/>
      <c r="G63" s="26"/>
      <c r="H63" s="17"/>
      <c r="I63" s="33"/>
      <c r="J63" s="30"/>
      <c r="K63" s="17"/>
      <c r="L63" s="33"/>
      <c r="M63" s="81"/>
    </row>
    <row r="64" spans="1:13" ht="14.25" customHeight="1">
      <c r="A64" s="34"/>
      <c r="B64" s="16" t="s">
        <v>6</v>
      </c>
      <c r="C64" s="23" t="s">
        <v>5</v>
      </c>
      <c r="D64" s="30"/>
      <c r="E64" s="17"/>
      <c r="F64" s="29"/>
      <c r="G64" s="26"/>
      <c r="H64" s="17"/>
      <c r="I64" s="33"/>
      <c r="J64" s="30"/>
      <c r="K64" s="17"/>
      <c r="L64" s="33"/>
      <c r="M64" s="81"/>
    </row>
    <row r="65" spans="1:13" ht="14.25" customHeight="1">
      <c r="A65" s="35" t="s">
        <v>59</v>
      </c>
      <c r="B65" s="19" t="s">
        <v>27</v>
      </c>
      <c r="C65" s="23" t="s">
        <v>5</v>
      </c>
      <c r="D65" s="30"/>
      <c r="E65" s="17"/>
      <c r="F65" s="29"/>
      <c r="G65" s="26"/>
      <c r="H65" s="17"/>
      <c r="I65" s="33"/>
      <c r="J65" s="56"/>
      <c r="K65" s="17"/>
      <c r="L65" s="33"/>
      <c r="M65" s="81"/>
    </row>
    <row r="66" spans="1:13" ht="14.25" customHeight="1">
      <c r="A66" s="34" t="s">
        <v>28</v>
      </c>
      <c r="B66" s="18" t="s">
        <v>29</v>
      </c>
      <c r="C66" s="24" t="s">
        <v>30</v>
      </c>
      <c r="D66" s="55">
        <f>D6+D39</f>
        <v>242301</v>
      </c>
      <c r="E66" s="15">
        <f>E6+E39</f>
        <v>242270</v>
      </c>
      <c r="F66" s="29">
        <f>E66/D66*100</f>
        <v>99.98720599584814</v>
      </c>
      <c r="G66" s="25">
        <f>G6+G39</f>
        <v>122238.56999999998</v>
      </c>
      <c r="H66" s="15">
        <f>H6+H39</f>
        <v>136067</v>
      </c>
      <c r="I66" s="33">
        <f t="shared" si="3"/>
        <v>111.31265688072105</v>
      </c>
      <c r="J66" s="55">
        <f>J6+J39</f>
        <v>135535.76</v>
      </c>
      <c r="K66" s="15">
        <f>K6+K39</f>
        <v>158590</v>
      </c>
      <c r="L66" s="33">
        <f>K66/J66*100</f>
        <v>117.00971020489352</v>
      </c>
      <c r="M66" s="81"/>
    </row>
    <row r="67" spans="1:13" ht="14.25" customHeight="1">
      <c r="A67" s="36" t="s">
        <v>31</v>
      </c>
      <c r="B67" s="19" t="s">
        <v>32</v>
      </c>
      <c r="C67" s="24" t="s">
        <v>30</v>
      </c>
      <c r="D67" s="56">
        <v>0</v>
      </c>
      <c r="E67" s="17">
        <f>E70-E66</f>
        <v>-24873</v>
      </c>
      <c r="F67" s="29"/>
      <c r="G67" s="26">
        <v>0</v>
      </c>
      <c r="H67" s="17">
        <f>H70-H66-H69-H68</f>
        <v>-1966.5599999999977</v>
      </c>
      <c r="I67" s="33"/>
      <c r="J67" s="56">
        <f>J70-J66</f>
        <v>0</v>
      </c>
      <c r="K67" s="17">
        <f>K70-K66</f>
        <v>-19137</v>
      </c>
      <c r="L67" s="73"/>
      <c r="M67" s="76"/>
    </row>
    <row r="68" spans="1:13" ht="14.25" customHeight="1">
      <c r="A68" s="36"/>
      <c r="B68" s="63" t="s">
        <v>137</v>
      </c>
      <c r="C68" s="24" t="s">
        <v>30</v>
      </c>
      <c r="D68" s="56">
        <v>-5439.9</v>
      </c>
      <c r="E68" s="17">
        <v>0</v>
      </c>
      <c r="F68" s="29">
        <f>E68/D68*100</f>
        <v>0</v>
      </c>
      <c r="G68" s="26">
        <v>-2829.8</v>
      </c>
      <c r="H68" s="26">
        <v>0</v>
      </c>
      <c r="I68" s="33">
        <f t="shared" si="3"/>
        <v>0</v>
      </c>
      <c r="J68" s="56"/>
      <c r="K68" s="17"/>
      <c r="L68" s="73"/>
      <c r="M68" s="76"/>
    </row>
    <row r="69" spans="1:13" ht="14.25" customHeight="1">
      <c r="A69" s="36"/>
      <c r="B69" s="63" t="s">
        <v>138</v>
      </c>
      <c r="C69" s="24" t="s">
        <v>30</v>
      </c>
      <c r="D69" s="56">
        <v>-477.5</v>
      </c>
      <c r="E69" s="17">
        <v>0</v>
      </c>
      <c r="F69" s="29">
        <f>E69/D69*100</f>
        <v>0</v>
      </c>
      <c r="G69" s="26">
        <v>-364.68</v>
      </c>
      <c r="H69" s="26">
        <v>0</v>
      </c>
      <c r="I69" s="33">
        <f t="shared" si="3"/>
        <v>0</v>
      </c>
      <c r="J69" s="56"/>
      <c r="K69" s="17"/>
      <c r="L69" s="73"/>
      <c r="M69" s="76"/>
    </row>
    <row r="70" spans="1:13" ht="12.75" customHeight="1">
      <c r="A70" s="34" t="s">
        <v>33</v>
      </c>
      <c r="B70" s="18" t="s">
        <v>34</v>
      </c>
      <c r="C70" s="24" t="s">
        <v>30</v>
      </c>
      <c r="D70" s="55">
        <v>236383.56</v>
      </c>
      <c r="E70" s="15">
        <v>217397</v>
      </c>
      <c r="F70" s="29">
        <f>E70/D70*100</f>
        <v>91.96790165948934</v>
      </c>
      <c r="G70" s="25">
        <v>119043.89</v>
      </c>
      <c r="H70" s="15">
        <v>134100.44</v>
      </c>
      <c r="I70" s="33">
        <f>H70/G70*100</f>
        <v>112.64789818276269</v>
      </c>
      <c r="J70" s="55">
        <v>135535.76</v>
      </c>
      <c r="K70" s="15">
        <v>139453</v>
      </c>
      <c r="L70" s="73">
        <f>K70/J70*100</f>
        <v>102.89018927550929</v>
      </c>
      <c r="M70" s="76"/>
    </row>
    <row r="71" spans="1:13" ht="51" customHeight="1">
      <c r="A71" s="36" t="s">
        <v>35</v>
      </c>
      <c r="B71" s="19" t="s">
        <v>36</v>
      </c>
      <c r="C71" s="24" t="s">
        <v>37</v>
      </c>
      <c r="D71" s="71">
        <v>604.3</v>
      </c>
      <c r="E71" s="13">
        <v>582.15</v>
      </c>
      <c r="F71" s="29">
        <f>E71/D71*100</f>
        <v>96.3346020188648</v>
      </c>
      <c r="G71" s="27">
        <v>186.21</v>
      </c>
      <c r="H71" s="13">
        <v>210.439</v>
      </c>
      <c r="I71" s="33">
        <f>H71/G71*100</f>
        <v>113.01165350947852</v>
      </c>
      <c r="J71" s="71">
        <v>87440</v>
      </c>
      <c r="K71" s="13">
        <v>96701</v>
      </c>
      <c r="L71" s="73">
        <f>K71/J71*100</f>
        <v>110.59126258005489</v>
      </c>
      <c r="M71" s="79" t="s">
        <v>169</v>
      </c>
    </row>
    <row r="72" spans="1:13" ht="37.5" customHeight="1">
      <c r="A72" s="65" t="s">
        <v>38</v>
      </c>
      <c r="B72" s="58" t="s">
        <v>39</v>
      </c>
      <c r="C72" s="59" t="s">
        <v>40</v>
      </c>
      <c r="D72" s="66">
        <f>D70/D71</f>
        <v>391.1692205858018</v>
      </c>
      <c r="E72" s="22" t="s">
        <v>140</v>
      </c>
      <c r="F72" s="29"/>
      <c r="G72" s="66">
        <f>G70/G71</f>
        <v>639.2991246442189</v>
      </c>
      <c r="H72" s="22" t="s">
        <v>139</v>
      </c>
      <c r="I72" s="33"/>
      <c r="J72" s="66">
        <f>J70/J71</f>
        <v>1.550043000914913</v>
      </c>
      <c r="K72" s="22">
        <f>K70/K71</f>
        <v>1.442105045449375</v>
      </c>
      <c r="L72" s="73"/>
      <c r="M72" s="77"/>
    </row>
    <row r="73" spans="1:13" s="62" customFormat="1" ht="12.75" customHeight="1" thickBot="1">
      <c r="A73" s="64" t="s">
        <v>38</v>
      </c>
      <c r="B73" s="60" t="s">
        <v>136</v>
      </c>
      <c r="C73" s="16" t="s">
        <v>40</v>
      </c>
      <c r="D73" s="72">
        <f>D66/D71</f>
        <v>400.9614429918915</v>
      </c>
      <c r="E73" s="61">
        <f>E66/E71</f>
        <v>416.1642188439406</v>
      </c>
      <c r="F73" s="29">
        <f>E73/D73*100</f>
        <v>103.79158049178223</v>
      </c>
      <c r="G73" s="61">
        <f>G66/G71</f>
        <v>656.455453520219</v>
      </c>
      <c r="H73" s="61">
        <f>H66/H71</f>
        <v>646.5864217184077</v>
      </c>
      <c r="I73" s="33">
        <f t="shared" si="3"/>
        <v>98.49661820175474</v>
      </c>
      <c r="J73" s="61">
        <f>J66/J71</f>
        <v>1.550043000914913</v>
      </c>
      <c r="K73" s="61">
        <f>K66/K71</f>
        <v>1.6400037228156896</v>
      </c>
      <c r="L73" s="73">
        <f>K73/J73*100</f>
        <v>105.80375653112057</v>
      </c>
      <c r="M73" s="78"/>
    </row>
    <row r="74" spans="1:13" s="62" customFormat="1" ht="12.75" customHeight="1">
      <c r="A74" s="86"/>
      <c r="B74" s="87"/>
      <c r="C74" s="86"/>
      <c r="D74" s="88"/>
      <c r="E74" s="88"/>
      <c r="F74" s="89"/>
      <c r="G74" s="88"/>
      <c r="H74" s="88"/>
      <c r="I74" s="89"/>
      <c r="J74" s="88"/>
      <c r="K74" s="88"/>
      <c r="L74" s="90"/>
      <c r="M74" s="87"/>
    </row>
    <row r="75" spans="1:13" s="62" customFormat="1" ht="12.75" customHeight="1">
      <c r="A75" s="86"/>
      <c r="B75" s="87"/>
      <c r="C75" s="86"/>
      <c r="D75" s="88"/>
      <c r="E75" s="88"/>
      <c r="F75" s="89"/>
      <c r="G75" s="88"/>
      <c r="H75" s="88"/>
      <c r="I75" s="89"/>
      <c r="J75" s="88"/>
      <c r="K75" s="88"/>
      <c r="L75" s="90"/>
      <c r="M75" s="87"/>
    </row>
    <row r="76" spans="1:13" s="62" customFormat="1" ht="12.75" customHeight="1">
      <c r="A76" s="86"/>
      <c r="B76" s="87"/>
      <c r="C76" s="86"/>
      <c r="D76" s="88"/>
      <c r="E76" s="88"/>
      <c r="F76" s="89"/>
      <c r="G76" s="88"/>
      <c r="H76" s="88"/>
      <c r="I76" s="89"/>
      <c r="J76" s="88"/>
      <c r="K76" s="88"/>
      <c r="L76" s="90"/>
      <c r="M76" s="87"/>
    </row>
    <row r="77" spans="1:12" ht="25.5" customHeight="1">
      <c r="A77" s="106" t="s">
        <v>171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1:12" ht="35.25" customHeight="1">
      <c r="A78" s="9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ht="42.75" customHeight="1">
      <c r="B79" s="5" t="s">
        <v>61</v>
      </c>
    </row>
    <row r="80" ht="12">
      <c r="B80" s="1"/>
    </row>
    <row r="81" ht="12">
      <c r="B81" s="1"/>
    </row>
    <row r="82" ht="12">
      <c r="B82" s="6"/>
    </row>
    <row r="95" ht="12">
      <c r="B95" s="92" t="s">
        <v>170</v>
      </c>
    </row>
  </sheetData>
  <sheetProtection/>
  <mergeCells count="11">
    <mergeCell ref="G4:I4"/>
    <mergeCell ref="A77:L77"/>
    <mergeCell ref="A78:L78"/>
    <mergeCell ref="J4:L4"/>
    <mergeCell ref="A1:M1"/>
    <mergeCell ref="A2:M2"/>
    <mergeCell ref="A4:A5"/>
    <mergeCell ref="B4:B5"/>
    <mergeCell ref="C4:C5"/>
    <mergeCell ref="M4:M5"/>
    <mergeCell ref="D4:F4"/>
  </mergeCells>
  <printOptions/>
  <pageMargins left="0.3937007874015748" right="0.1968503937007874" top="0.31496062992125984" bottom="0.3937007874015748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User-13</cp:lastModifiedBy>
  <cp:lastPrinted>2018-04-27T06:53:40Z</cp:lastPrinted>
  <dcterms:created xsi:type="dcterms:W3CDTF">2013-02-25T09:43:25Z</dcterms:created>
  <dcterms:modified xsi:type="dcterms:W3CDTF">2018-04-27T06:59:38Z</dcterms:modified>
  <cp:category/>
  <cp:version/>
  <cp:contentType/>
  <cp:contentStatus/>
</cp:coreProperties>
</file>