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0640" windowHeight="9480" tabRatio="745" firstSheet="4" activeTab="6"/>
  </bookViews>
  <sheets>
    <sheet name="АСП ГУ" sheetId="1" r:id="rId1"/>
    <sheet name="ЧГУ" sheetId="4" r:id="rId2"/>
    <sheet name="КГВ" sheetId="5" r:id="rId3"/>
    <sheet name="ИГВ" sheetId="6" r:id="rId4"/>
    <sheet name="Тариф АГУ СГУ ПГУ 2018ж каза" sheetId="12" r:id="rId5"/>
    <sheet name="Тариф ЧГУ 2018ж каза" sheetId="11" r:id="rId6"/>
    <sheet name="Тариф ИГВ 2018ж каза" sheetId="10" r:id="rId7"/>
    <sheet name="Тариф АГУ СГУ ПГУ русс2018г" sheetId="14" r:id="rId8"/>
    <sheet name="Тариф ЧГУ русс2018г" sheetId="13" r:id="rId9"/>
    <sheet name="Тариф ИГВ русс2018г" sheetId="8" r:id="rId10"/>
  </sheets>
  <externalReferences>
    <externalReference r:id="rId11"/>
  </externalReferences>
  <calcPr calcId="125725"/>
  <fileRecoveryPr repairLoad="1"/>
</workbook>
</file>

<file path=xl/calcChain.xml><?xml version="1.0" encoding="utf-8"?>
<calcChain xmlns="http://schemas.openxmlformats.org/spreadsheetml/2006/main">
  <c r="E54" i="10"/>
  <c r="F54" s="1"/>
  <c r="G51"/>
  <c r="F51"/>
  <c r="G50"/>
  <c r="F50"/>
  <c r="E49"/>
  <c r="F49" s="1"/>
  <c r="E47"/>
  <c r="F47" s="1"/>
  <c r="G46"/>
  <c r="F46"/>
  <c r="G44"/>
  <c r="F44"/>
  <c r="G43"/>
  <c r="F43"/>
  <c r="G42"/>
  <c r="F42"/>
  <c r="D40"/>
  <c r="G39"/>
  <c r="F39"/>
  <c r="G38"/>
  <c r="F38"/>
  <c r="G37"/>
  <c r="F37"/>
  <c r="G36"/>
  <c r="F36"/>
  <c r="G35"/>
  <c r="F35"/>
  <c r="G34"/>
  <c r="F34"/>
  <c r="G33"/>
  <c r="F33"/>
  <c r="E32"/>
  <c r="F32" s="1"/>
  <c r="G28"/>
  <c r="F28"/>
  <c r="G27"/>
  <c r="F27"/>
  <c r="G26"/>
  <c r="F26"/>
  <c r="G25"/>
  <c r="F25"/>
  <c r="G24"/>
  <c r="F24"/>
  <c r="G23"/>
  <c r="F23"/>
  <c r="E22"/>
  <c r="G22" s="1"/>
  <c r="G21"/>
  <c r="F21"/>
  <c r="G20"/>
  <c r="F20"/>
  <c r="G19"/>
  <c r="F19"/>
  <c r="G18"/>
  <c r="F18"/>
  <c r="G17"/>
  <c r="F17"/>
  <c r="F16"/>
  <c r="E16"/>
  <c r="G16" s="1"/>
  <c r="G15"/>
  <c r="F15"/>
  <c r="G14"/>
  <c r="F14"/>
  <c r="G13"/>
  <c r="F13"/>
  <c r="G12"/>
  <c r="F12"/>
  <c r="G11"/>
  <c r="F11"/>
  <c r="G10"/>
  <c r="F10"/>
  <c r="G9"/>
  <c r="F9"/>
  <c r="G8"/>
  <c r="F8"/>
  <c r="E8"/>
  <c r="E7"/>
  <c r="F7" s="1"/>
  <c r="E46" i="11"/>
  <c r="D57"/>
  <c r="E56"/>
  <c r="D56"/>
  <c r="E53"/>
  <c r="E51"/>
  <c r="E50"/>
  <c r="E48" s="1"/>
  <c r="D46"/>
  <c r="D48" s="1"/>
  <c r="E41"/>
  <c r="E35" s="1"/>
  <c r="E34" s="1"/>
  <c r="E27"/>
  <c r="E25" s="1"/>
  <c r="E21" s="1"/>
  <c r="E15"/>
  <c r="E11"/>
  <c r="E8" s="1"/>
  <c r="F39"/>
  <c r="G39"/>
  <c r="E75" i="12"/>
  <c r="E53" i="10" l="1"/>
  <c r="G49"/>
  <c r="G7"/>
  <c r="F22"/>
  <c r="G47"/>
  <c r="G54"/>
  <c r="G40"/>
  <c r="G32"/>
  <c r="E31"/>
  <c r="E40" s="1"/>
  <c r="F40" s="1"/>
  <c r="E47" i="11"/>
  <c r="D51"/>
  <c r="E7"/>
  <c r="G53" i="10" l="1"/>
  <c r="F53"/>
  <c r="E52"/>
  <c r="E41"/>
  <c r="G41"/>
  <c r="F41"/>
  <c r="F52"/>
  <c r="G52"/>
  <c r="F31"/>
  <c r="G31"/>
  <c r="F53" i="11"/>
  <c r="G53"/>
  <c r="F54"/>
  <c r="G54"/>
  <c r="F55"/>
  <c r="G55"/>
  <c r="F12"/>
  <c r="E82" i="12"/>
  <c r="E85" s="1"/>
  <c r="E80"/>
  <c r="E77"/>
  <c r="E76" s="1"/>
  <c r="F75"/>
  <c r="E62"/>
  <c r="E57"/>
  <c r="G57" s="1"/>
  <c r="E55"/>
  <c r="E44" s="1"/>
  <c r="E27"/>
  <c r="E26" s="1"/>
  <c r="E17"/>
  <c r="F17" s="1"/>
  <c r="E11"/>
  <c r="G11" s="1"/>
  <c r="G10"/>
  <c r="G12"/>
  <c r="G13"/>
  <c r="G14"/>
  <c r="G15"/>
  <c r="G16"/>
  <c r="G17"/>
  <c r="G18"/>
  <c r="G19"/>
  <c r="G20"/>
  <c r="G21"/>
  <c r="G22"/>
  <c r="G24"/>
  <c r="G25"/>
  <c r="G27"/>
  <c r="G28"/>
  <c r="G29"/>
  <c r="G30"/>
  <c r="G31"/>
  <c r="G32"/>
  <c r="G33"/>
  <c r="G34"/>
  <c r="G35"/>
  <c r="G36"/>
  <c r="G37"/>
  <c r="G38"/>
  <c r="G39"/>
  <c r="G40"/>
  <c r="G42"/>
  <c r="G45"/>
  <c r="G46"/>
  <c r="G47"/>
  <c r="G48"/>
  <c r="G49"/>
  <c r="G50"/>
  <c r="G51"/>
  <c r="G52"/>
  <c r="G53"/>
  <c r="G54"/>
  <c r="G55"/>
  <c r="G56"/>
  <c r="G58"/>
  <c r="G59"/>
  <c r="G60"/>
  <c r="G61"/>
  <c r="G62"/>
  <c r="G63"/>
  <c r="G64"/>
  <c r="G65"/>
  <c r="G66"/>
  <c r="G67"/>
  <c r="G68"/>
  <c r="G69"/>
  <c r="G70"/>
  <c r="G71"/>
  <c r="G72"/>
  <c r="G73"/>
  <c r="G74"/>
  <c r="G78"/>
  <c r="G79"/>
  <c r="G83"/>
  <c r="G84"/>
  <c r="G87"/>
  <c r="G9"/>
  <c r="F10"/>
  <c r="F12"/>
  <c r="F13"/>
  <c r="F14"/>
  <c r="F15"/>
  <c r="F16"/>
  <c r="F18"/>
  <c r="F19"/>
  <c r="F20"/>
  <c r="F21"/>
  <c r="F22"/>
  <c r="F24"/>
  <c r="F25"/>
  <c r="F27"/>
  <c r="F28"/>
  <c r="F29"/>
  <c r="F30"/>
  <c r="F31"/>
  <c r="F32"/>
  <c r="F33"/>
  <c r="F34"/>
  <c r="F35"/>
  <c r="F36"/>
  <c r="F37"/>
  <c r="F38"/>
  <c r="F39"/>
  <c r="F40"/>
  <c r="F42"/>
  <c r="F45"/>
  <c r="F46"/>
  <c r="F47"/>
  <c r="F48"/>
  <c r="F49"/>
  <c r="F50"/>
  <c r="F51"/>
  <c r="F52"/>
  <c r="F53"/>
  <c r="F54"/>
  <c r="F55"/>
  <c r="F56"/>
  <c r="F58"/>
  <c r="F59"/>
  <c r="F60"/>
  <c r="F61"/>
  <c r="F62"/>
  <c r="F63"/>
  <c r="F64"/>
  <c r="F65"/>
  <c r="F66"/>
  <c r="F67"/>
  <c r="F68"/>
  <c r="F69"/>
  <c r="F70"/>
  <c r="F71"/>
  <c r="F72"/>
  <c r="F73"/>
  <c r="F74"/>
  <c r="F78"/>
  <c r="F79"/>
  <c r="F83"/>
  <c r="F84"/>
  <c r="F87"/>
  <c r="F9"/>
  <c r="D75"/>
  <c r="D77" s="1"/>
  <c r="G77" s="1"/>
  <c r="E55" i="8"/>
  <c r="E57"/>
  <c r="E56"/>
  <c r="E52"/>
  <c r="E44"/>
  <c r="E43"/>
  <c r="E50"/>
  <c r="F47"/>
  <c r="G47"/>
  <c r="F49"/>
  <c r="G49"/>
  <c r="F46"/>
  <c r="G46"/>
  <c r="E34"/>
  <c r="E33" s="1"/>
  <c r="E8"/>
  <c r="G8" s="1"/>
  <c r="E16"/>
  <c r="G16" s="1"/>
  <c r="E24"/>
  <c r="F10"/>
  <c r="G10"/>
  <c r="F11"/>
  <c r="G11"/>
  <c r="F12"/>
  <c r="G12"/>
  <c r="F13"/>
  <c r="G13"/>
  <c r="F14"/>
  <c r="G14"/>
  <c r="F15"/>
  <c r="G15"/>
  <c r="F17"/>
  <c r="G17"/>
  <c r="F18"/>
  <c r="G18"/>
  <c r="F19"/>
  <c r="G19"/>
  <c r="F20"/>
  <c r="G20"/>
  <c r="F21"/>
  <c r="G21"/>
  <c r="F22"/>
  <c r="G22"/>
  <c r="F23"/>
  <c r="G23"/>
  <c r="F25"/>
  <c r="G25"/>
  <c r="F26"/>
  <c r="G26"/>
  <c r="F27"/>
  <c r="G27"/>
  <c r="F28"/>
  <c r="G28"/>
  <c r="F29"/>
  <c r="G29"/>
  <c r="F30"/>
  <c r="G30"/>
  <c r="F31"/>
  <c r="G31"/>
  <c r="F32"/>
  <c r="G32"/>
  <c r="F34"/>
  <c r="G34"/>
  <c r="F36"/>
  <c r="G36"/>
  <c r="F37"/>
  <c r="G37"/>
  <c r="F38"/>
  <c r="G38"/>
  <c r="F39"/>
  <c r="G39"/>
  <c r="F40"/>
  <c r="G40"/>
  <c r="F41"/>
  <c r="G41"/>
  <c r="F42"/>
  <c r="G42"/>
  <c r="F44"/>
  <c r="G44"/>
  <c r="F52"/>
  <c r="G52"/>
  <c r="F53"/>
  <c r="G53"/>
  <c r="F54"/>
  <c r="G54"/>
  <c r="F9"/>
  <c r="G9"/>
  <c r="G50" i="13"/>
  <c r="E50"/>
  <c r="E54"/>
  <c r="E53"/>
  <c r="E51"/>
  <c r="E37"/>
  <c r="E36"/>
  <c r="E49" s="1"/>
  <c r="E43"/>
  <c r="E59"/>
  <c r="F59" s="1"/>
  <c r="F57"/>
  <c r="G57" s="1"/>
  <c r="F60"/>
  <c r="F56"/>
  <c r="E56"/>
  <c r="E15"/>
  <c r="F15" s="1"/>
  <c r="E27"/>
  <c r="E25" s="1"/>
  <c r="F25" s="1"/>
  <c r="E11"/>
  <c r="G11" s="1"/>
  <c r="G53"/>
  <c r="F53"/>
  <c r="G52"/>
  <c r="F52"/>
  <c r="F50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G35"/>
  <c r="F35"/>
  <c r="G34"/>
  <c r="F34"/>
  <c r="G33"/>
  <c r="F33"/>
  <c r="G32"/>
  <c r="F32"/>
  <c r="G31"/>
  <c r="F31"/>
  <c r="G30"/>
  <c r="F30"/>
  <c r="G29"/>
  <c r="F29"/>
  <c r="G28"/>
  <c r="F28"/>
  <c r="G26"/>
  <c r="F26"/>
  <c r="G24"/>
  <c r="F24"/>
  <c r="G23"/>
  <c r="F23"/>
  <c r="G22"/>
  <c r="F22"/>
  <c r="G20"/>
  <c r="F20"/>
  <c r="G19"/>
  <c r="F19"/>
  <c r="G18"/>
  <c r="F18"/>
  <c r="G17"/>
  <c r="F17"/>
  <c r="G16"/>
  <c r="F16"/>
  <c r="G14"/>
  <c r="F14"/>
  <c r="G13"/>
  <c r="F13"/>
  <c r="G12"/>
  <c r="F12"/>
  <c r="G10"/>
  <c r="F10"/>
  <c r="G9"/>
  <c r="F9"/>
  <c r="E83" i="14"/>
  <c r="F38"/>
  <c r="G38"/>
  <c r="E23"/>
  <c r="E27"/>
  <c r="E26" s="1"/>
  <c r="E11"/>
  <c r="E8" s="1"/>
  <c r="E80"/>
  <c r="F80" s="1"/>
  <c r="E75"/>
  <c r="E78"/>
  <c r="E60"/>
  <c r="G60" s="1"/>
  <c r="E55"/>
  <c r="E53"/>
  <c r="F53" s="1"/>
  <c r="G28"/>
  <c r="E17"/>
  <c r="G17" s="1"/>
  <c r="F10"/>
  <c r="G10"/>
  <c r="F12"/>
  <c r="G12"/>
  <c r="F13"/>
  <c r="G13"/>
  <c r="F14"/>
  <c r="G14"/>
  <c r="F15"/>
  <c r="G15"/>
  <c r="F16"/>
  <c r="G16"/>
  <c r="F18"/>
  <c r="G18"/>
  <c r="F19"/>
  <c r="G19"/>
  <c r="F20"/>
  <c r="G20"/>
  <c r="F21"/>
  <c r="G21"/>
  <c r="F22"/>
  <c r="G22"/>
  <c r="F24"/>
  <c r="G24"/>
  <c r="F25"/>
  <c r="G25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9"/>
  <c r="G39"/>
  <c r="F40"/>
  <c r="G40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G53"/>
  <c r="F54"/>
  <c r="G54"/>
  <c r="F56"/>
  <c r="G56"/>
  <c r="F57"/>
  <c r="G57"/>
  <c r="F58"/>
  <c r="G58"/>
  <c r="F59"/>
  <c r="G59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6"/>
  <c r="G76"/>
  <c r="F77"/>
  <c r="G77"/>
  <c r="F79"/>
  <c r="F81"/>
  <c r="G81"/>
  <c r="F82"/>
  <c r="G82"/>
  <c r="F9"/>
  <c r="G9"/>
  <c r="D85"/>
  <c r="F85" s="1"/>
  <c r="D84"/>
  <c r="G84" s="1"/>
  <c r="D83"/>
  <c r="F83" s="1"/>
  <c r="D73"/>
  <c r="D75" s="1"/>
  <c r="D60" i="13"/>
  <c r="G60" s="1"/>
  <c r="D59"/>
  <c r="G56"/>
  <c r="D49"/>
  <c r="D51" s="1"/>
  <c r="D87" i="12"/>
  <c r="D86"/>
  <c r="G86" s="1"/>
  <c r="D85"/>
  <c r="E42"/>
  <c r="E41"/>
  <c r="G41" s="1"/>
  <c r="G58" i="11"/>
  <c r="G56"/>
  <c r="F50"/>
  <c r="G49"/>
  <c r="F45"/>
  <c r="G44"/>
  <c r="G43"/>
  <c r="F42"/>
  <c r="G41"/>
  <c r="G40"/>
  <c r="G37"/>
  <c r="G36"/>
  <c r="F35"/>
  <c r="G33"/>
  <c r="F32"/>
  <c r="G31"/>
  <c r="F30"/>
  <c r="G29"/>
  <c r="F28"/>
  <c r="G27"/>
  <c r="G26"/>
  <c r="F25"/>
  <c r="G23"/>
  <c r="F22"/>
  <c r="F20"/>
  <c r="G19"/>
  <c r="F18"/>
  <c r="G17"/>
  <c r="F16"/>
  <c r="G15"/>
  <c r="G13"/>
  <c r="G11"/>
  <c r="F10"/>
  <c r="G9"/>
  <c r="F85" i="4"/>
  <c r="F83"/>
  <c r="E82"/>
  <c r="E81"/>
  <c r="F57" i="11" l="1"/>
  <c r="G57"/>
  <c r="F9"/>
  <c r="G50"/>
  <c r="G45"/>
  <c r="F41"/>
  <c r="G35"/>
  <c r="G32"/>
  <c r="G18"/>
  <c r="G12"/>
  <c r="F33"/>
  <c r="G28"/>
  <c r="F19"/>
  <c r="F13"/>
  <c r="F56"/>
  <c r="G42"/>
  <c r="F29"/>
  <c r="G25"/>
  <c r="G20"/>
  <c r="F15"/>
  <c r="G30"/>
  <c r="F26"/>
  <c r="F23"/>
  <c r="G16"/>
  <c r="G10"/>
  <c r="G22"/>
  <c r="F58"/>
  <c r="F49"/>
  <c r="F43"/>
  <c r="F36"/>
  <c r="F31"/>
  <c r="F27"/>
  <c r="F17"/>
  <c r="F11"/>
  <c r="F44"/>
  <c r="F40"/>
  <c r="F37"/>
  <c r="G76" i="12"/>
  <c r="F76"/>
  <c r="G82"/>
  <c r="G75"/>
  <c r="F82"/>
  <c r="G85"/>
  <c r="F44"/>
  <c r="E43"/>
  <c r="G44"/>
  <c r="F57"/>
  <c r="G26"/>
  <c r="F26"/>
  <c r="F85"/>
  <c r="E8"/>
  <c r="F86"/>
  <c r="F77"/>
  <c r="F41"/>
  <c r="F11"/>
  <c r="G8"/>
  <c r="E23"/>
  <c r="E7" s="1"/>
  <c r="F8"/>
  <c r="F33" i="8"/>
  <c r="G33"/>
  <c r="F16"/>
  <c r="F8"/>
  <c r="E7"/>
  <c r="G51" i="13"/>
  <c r="F36"/>
  <c r="G59"/>
  <c r="G27"/>
  <c r="F27"/>
  <c r="F11"/>
  <c r="G15"/>
  <c r="E8"/>
  <c r="E21"/>
  <c r="G25"/>
  <c r="F51"/>
  <c r="F49"/>
  <c r="G49"/>
  <c r="G75" i="14"/>
  <c r="F60"/>
  <c r="G80"/>
  <c r="E42"/>
  <c r="G42" s="1"/>
  <c r="F26"/>
  <c r="F17"/>
  <c r="G8"/>
  <c r="F8"/>
  <c r="F11"/>
  <c r="G11"/>
  <c r="F55"/>
  <c r="G55"/>
  <c r="G26"/>
  <c r="F28"/>
  <c r="G83"/>
  <c r="F75"/>
  <c r="G85"/>
  <c r="F84"/>
  <c r="D78"/>
  <c r="D54" i="13"/>
  <c r="D80" i="12"/>
  <c r="E89" i="4"/>
  <c r="F48" i="11" l="1"/>
  <c r="G48"/>
  <c r="G34"/>
  <c r="F34"/>
  <c r="F43" i="12"/>
  <c r="G43"/>
  <c r="G80"/>
  <c r="F80"/>
  <c r="G23"/>
  <c r="F23"/>
  <c r="G7"/>
  <c r="F7"/>
  <c r="F7" i="8"/>
  <c r="G7"/>
  <c r="E7" i="13"/>
  <c r="F21"/>
  <c r="G21"/>
  <c r="F8"/>
  <c r="G8"/>
  <c r="F54"/>
  <c r="G54"/>
  <c r="F42" i="14"/>
  <c r="E41"/>
  <c r="G41" s="1"/>
  <c r="E7"/>
  <c r="G23"/>
  <c r="F23"/>
  <c r="G27"/>
  <c r="F27"/>
  <c r="G78"/>
  <c r="F78"/>
  <c r="E88" i="4"/>
  <c r="K141" i="1"/>
  <c r="E139"/>
  <c r="K147"/>
  <c r="K148"/>
  <c r="L148" s="1"/>
  <c r="K143"/>
  <c r="G75" i="6"/>
  <c r="E9"/>
  <c r="E12"/>
  <c r="E8" s="1"/>
  <c r="E16"/>
  <c r="E31"/>
  <c r="E35"/>
  <c r="E39"/>
  <c r="E42"/>
  <c r="E45"/>
  <c r="E55"/>
  <c r="E60"/>
  <c r="E52" s="1"/>
  <c r="E68"/>
  <c r="E62"/>
  <c r="E24"/>
  <c r="E19"/>
  <c r="E18"/>
  <c r="E17"/>
  <c r="G77"/>
  <c r="F79"/>
  <c r="F80"/>
  <c r="F81"/>
  <c r="F83"/>
  <c r="F84"/>
  <c r="G80"/>
  <c r="G81"/>
  <c r="G83"/>
  <c r="G84"/>
  <c r="E82"/>
  <c r="F82" s="1"/>
  <c r="E79"/>
  <c r="G79" s="1"/>
  <c r="D82"/>
  <c r="D79"/>
  <c r="G41"/>
  <c r="G28"/>
  <c r="G29"/>
  <c r="G74"/>
  <c r="F28"/>
  <c r="F29"/>
  <c r="F41"/>
  <c r="F74"/>
  <c r="F75"/>
  <c r="F77"/>
  <c r="E46" i="4"/>
  <c r="E47"/>
  <c r="F47" s="1"/>
  <c r="F46"/>
  <c r="E11"/>
  <c r="F13"/>
  <c r="F14"/>
  <c r="F15"/>
  <c r="F16"/>
  <c r="F17"/>
  <c r="F18"/>
  <c r="F19"/>
  <c r="F20"/>
  <c r="F21"/>
  <c r="F22"/>
  <c r="F24"/>
  <c r="F25"/>
  <c r="F26"/>
  <c r="F27"/>
  <c r="F29"/>
  <c r="F31"/>
  <c r="F32"/>
  <c r="F33"/>
  <c r="F34"/>
  <c r="F35"/>
  <c r="F37"/>
  <c r="F38"/>
  <c r="F40"/>
  <c r="F41"/>
  <c r="F42"/>
  <c r="F44"/>
  <c r="F48"/>
  <c r="F49"/>
  <c r="F50"/>
  <c r="F51"/>
  <c r="F52"/>
  <c r="F55"/>
  <c r="F56"/>
  <c r="F57"/>
  <c r="F58"/>
  <c r="F59"/>
  <c r="F60"/>
  <c r="F62"/>
  <c r="F63"/>
  <c r="F64"/>
  <c r="F65"/>
  <c r="F66"/>
  <c r="F67"/>
  <c r="F68"/>
  <c r="F69"/>
  <c r="F70"/>
  <c r="F71"/>
  <c r="F72"/>
  <c r="F73"/>
  <c r="F74"/>
  <c r="F75"/>
  <c r="F76"/>
  <c r="F77"/>
  <c r="F81"/>
  <c r="F82"/>
  <c r="F11"/>
  <c r="J118" i="1"/>
  <c r="J125"/>
  <c r="J119"/>
  <c r="J96"/>
  <c r="J111"/>
  <c r="J95"/>
  <c r="K60"/>
  <c r="I58"/>
  <c r="I57"/>
  <c r="I25"/>
  <c r="I59"/>
  <c r="I74"/>
  <c r="I55"/>
  <c r="I16"/>
  <c r="I79"/>
  <c r="I22"/>
  <c r="H70"/>
  <c r="H58"/>
  <c r="H57"/>
  <c r="H69"/>
  <c r="H59"/>
  <c r="H55"/>
  <c r="G77"/>
  <c r="G79"/>
  <c r="G74"/>
  <c r="G22"/>
  <c r="F79"/>
  <c r="F74"/>
  <c r="F22"/>
  <c r="E11"/>
  <c r="K11" s="1"/>
  <c r="L11" s="1"/>
  <c r="E74"/>
  <c r="E22"/>
  <c r="L18"/>
  <c r="L21"/>
  <c r="L38"/>
  <c r="L41"/>
  <c r="L44"/>
  <c r="L47"/>
  <c r="L50"/>
  <c r="L53"/>
  <c r="L66"/>
  <c r="L103"/>
  <c r="L104"/>
  <c r="L135"/>
  <c r="L142"/>
  <c r="L143"/>
  <c r="L144"/>
  <c r="L145"/>
  <c r="L147"/>
  <c r="K27"/>
  <c r="L27" s="1"/>
  <c r="K24"/>
  <c r="L24" s="1"/>
  <c r="K18"/>
  <c r="E30" i="10"/>
  <c r="E29"/>
  <c r="F30" l="1"/>
  <c r="G30"/>
  <c r="F29"/>
  <c r="G29"/>
  <c r="F14" i="11"/>
  <c r="G14"/>
  <c r="F24"/>
  <c r="G24"/>
  <c r="G7" i="13"/>
  <c r="F7"/>
  <c r="E73" i="14"/>
  <c r="E74" s="1"/>
  <c r="F41"/>
  <c r="F7"/>
  <c r="G7"/>
  <c r="K146" i="1"/>
  <c r="L146" s="1"/>
  <c r="G82" i="6"/>
  <c r="I56" i="1"/>
  <c r="G8" i="11" l="1"/>
  <c r="F8"/>
  <c r="G21"/>
  <c r="F21"/>
  <c r="F73" i="14"/>
  <c r="G73"/>
  <c r="G74"/>
  <c r="F74"/>
  <c r="G7" i="11" l="1"/>
  <c r="F7"/>
  <c r="D43" i="8"/>
  <c r="G46" i="11" l="1"/>
  <c r="F46"/>
  <c r="F43" i="8"/>
  <c r="G43"/>
  <c r="F56"/>
  <c r="G56"/>
  <c r="F55"/>
  <c r="G55"/>
  <c r="F57"/>
  <c r="G57"/>
  <c r="G24"/>
  <c r="F24"/>
  <c r="G47" i="11" l="1"/>
  <c r="F47"/>
  <c r="F50" i="8"/>
  <c r="G50"/>
  <c r="F45"/>
  <c r="G45"/>
  <c r="G51" i="11" l="1"/>
  <c r="F51"/>
  <c r="K35" i="1"/>
  <c r="L35" s="1"/>
  <c r="K32"/>
  <c r="L32" s="1"/>
  <c r="E56" l="1"/>
  <c r="J112"/>
  <c r="J97"/>
  <c r="G140"/>
  <c r="K139"/>
  <c r="L139" s="1"/>
  <c r="K83"/>
  <c r="L83" s="1"/>
  <c r="K84"/>
  <c r="L84" s="1"/>
  <c r="K85"/>
  <c r="K86"/>
  <c r="L86" s="1"/>
  <c r="K36"/>
  <c r="L36" s="1"/>
  <c r="K34"/>
  <c r="L34" s="1"/>
  <c r="K31"/>
  <c r="L31" s="1"/>
  <c r="E29"/>
  <c r="F29"/>
  <c r="G29"/>
  <c r="H29"/>
  <c r="I29"/>
  <c r="J29"/>
  <c r="K26"/>
  <c r="L26" s="1"/>
  <c r="K19"/>
  <c r="L19" s="1"/>
  <c r="K17"/>
  <c r="L17" s="1"/>
  <c r="I72"/>
  <c r="I71" s="1"/>
  <c r="K25"/>
  <c r="L25" s="1"/>
  <c r="K33"/>
  <c r="L33" s="1"/>
  <c r="K30"/>
  <c r="L30" s="1"/>
  <c r="K16"/>
  <c r="L16" s="1"/>
  <c r="H67"/>
  <c r="G56"/>
  <c r="H56"/>
  <c r="K12"/>
  <c r="L12" s="1"/>
  <c r="G42"/>
  <c r="F56"/>
  <c r="K131"/>
  <c r="L131" s="1"/>
  <c r="J90"/>
  <c r="H43"/>
  <c r="I43"/>
  <c r="H112"/>
  <c r="H88" s="1"/>
  <c r="H87" s="1"/>
  <c r="I112"/>
  <c r="I88" s="1"/>
  <c r="I87" s="1"/>
  <c r="H72"/>
  <c r="H71" s="1"/>
  <c r="I67"/>
  <c r="H63"/>
  <c r="I63"/>
  <c r="I42"/>
  <c r="H42"/>
  <c r="H28"/>
  <c r="H15"/>
  <c r="I15"/>
  <c r="F9" i="6"/>
  <c r="D76"/>
  <c r="D73"/>
  <c r="D72"/>
  <c r="G72" s="1"/>
  <c r="D68"/>
  <c r="D62"/>
  <c r="G62" s="1"/>
  <c r="D60"/>
  <c r="G60" s="1"/>
  <c r="D59"/>
  <c r="D58"/>
  <c r="D55"/>
  <c r="G55" s="1"/>
  <c r="D54"/>
  <c r="G54" s="1"/>
  <c r="D45"/>
  <c r="G45" s="1"/>
  <c r="D42"/>
  <c r="G42" s="1"/>
  <c r="D39"/>
  <c r="G39" s="1"/>
  <c r="D35"/>
  <c r="G35" s="1"/>
  <c r="D31"/>
  <c r="G31" s="1"/>
  <c r="D26"/>
  <c r="D25"/>
  <c r="D24"/>
  <c r="G24" s="1"/>
  <c r="D23"/>
  <c r="D21"/>
  <c r="D20"/>
  <c r="D16"/>
  <c r="G16" s="1"/>
  <c r="D15"/>
  <c r="D12"/>
  <c r="G12" s="1"/>
  <c r="D9"/>
  <c r="G9" s="1"/>
  <c r="D27"/>
  <c r="E27"/>
  <c r="N229" i="5"/>
  <c r="N225"/>
  <c r="U224"/>
  <c r="T224"/>
  <c r="D224"/>
  <c r="U223"/>
  <c r="T223"/>
  <c r="D223"/>
  <c r="U222"/>
  <c r="T222"/>
  <c r="U221"/>
  <c r="T221"/>
  <c r="S221"/>
  <c r="U220"/>
  <c r="T220"/>
  <c r="S220"/>
  <c r="K219"/>
  <c r="J219"/>
  <c r="I219"/>
  <c r="H219"/>
  <c r="G219"/>
  <c r="F219"/>
  <c r="U219" s="1"/>
  <c r="E219"/>
  <c r="T219" s="1"/>
  <c r="D219"/>
  <c r="D222" s="1"/>
  <c r="S222" s="1"/>
  <c r="U218"/>
  <c r="T218"/>
  <c r="S218"/>
  <c r="U217"/>
  <c r="F216"/>
  <c r="U216" s="1"/>
  <c r="E216"/>
  <c r="T216" s="1"/>
  <c r="D216"/>
  <c r="S216" s="1"/>
  <c r="F215"/>
  <c r="U215" s="1"/>
  <c r="E215"/>
  <c r="T215" s="1"/>
  <c r="D215"/>
  <c r="S215" s="1"/>
  <c r="U214"/>
  <c r="T214"/>
  <c r="S214"/>
  <c r="J214"/>
  <c r="I214"/>
  <c r="H214"/>
  <c r="G214"/>
  <c r="F213"/>
  <c r="U213" s="1"/>
  <c r="U212"/>
  <c r="T212"/>
  <c r="S212"/>
  <c r="J212"/>
  <c r="I212"/>
  <c r="H212"/>
  <c r="G212"/>
  <c r="T210"/>
  <c r="S210"/>
  <c r="I210"/>
  <c r="H210"/>
  <c r="U207"/>
  <c r="T207"/>
  <c r="S207"/>
  <c r="J207"/>
  <c r="O207" s="1"/>
  <c r="P207" s="1"/>
  <c r="I207"/>
  <c r="H207"/>
  <c r="G207"/>
  <c r="U206"/>
  <c r="T206"/>
  <c r="S206"/>
  <c r="J206"/>
  <c r="O206" s="1"/>
  <c r="P206" s="1"/>
  <c r="I206"/>
  <c r="H206"/>
  <c r="G206"/>
  <c r="U205"/>
  <c r="T205"/>
  <c r="S205"/>
  <c r="J205"/>
  <c r="I205"/>
  <c r="H205"/>
  <c r="G205"/>
  <c r="U204"/>
  <c r="T204"/>
  <c r="S204"/>
  <c r="J204"/>
  <c r="I204"/>
  <c r="H204"/>
  <c r="G204"/>
  <c r="U203"/>
  <c r="T203"/>
  <c r="S203"/>
  <c r="J203"/>
  <c r="O203" s="1"/>
  <c r="P203" s="1"/>
  <c r="I203"/>
  <c r="H203"/>
  <c r="G203"/>
  <c r="U202"/>
  <c r="T202"/>
  <c r="S202"/>
  <c r="J202"/>
  <c r="O202" s="1"/>
  <c r="P202" s="1"/>
  <c r="I202"/>
  <c r="H202"/>
  <c r="G202"/>
  <c r="U201"/>
  <c r="T201"/>
  <c r="S201"/>
  <c r="J201"/>
  <c r="I201"/>
  <c r="H201"/>
  <c r="G201"/>
  <c r="U200"/>
  <c r="T200"/>
  <c r="S200"/>
  <c r="J200"/>
  <c r="I200"/>
  <c r="H200"/>
  <c r="G200"/>
  <c r="U199"/>
  <c r="T199"/>
  <c r="S199"/>
  <c r="J199"/>
  <c r="O199" s="1"/>
  <c r="P199" s="1"/>
  <c r="I199"/>
  <c r="H199"/>
  <c r="G199"/>
  <c r="U198"/>
  <c r="T198"/>
  <c r="S198"/>
  <c r="J198"/>
  <c r="O198" s="1"/>
  <c r="P198" s="1"/>
  <c r="I198"/>
  <c r="H198"/>
  <c r="G198"/>
  <c r="U197"/>
  <c r="T197"/>
  <c r="S197"/>
  <c r="J197"/>
  <c r="I197"/>
  <c r="I195" s="1"/>
  <c r="H197"/>
  <c r="G197"/>
  <c r="U196"/>
  <c r="T196"/>
  <c r="S196"/>
  <c r="J196"/>
  <c r="I196"/>
  <c r="H196"/>
  <c r="G196"/>
  <c r="H195"/>
  <c r="F195"/>
  <c r="U195" s="1"/>
  <c r="E195"/>
  <c r="T195" s="1"/>
  <c r="D195"/>
  <c r="S195" s="1"/>
  <c r="U194"/>
  <c r="T194"/>
  <c r="S194"/>
  <c r="J194"/>
  <c r="I194"/>
  <c r="I191" s="1"/>
  <c r="H194"/>
  <c r="G194"/>
  <c r="U193"/>
  <c r="T193"/>
  <c r="S193"/>
  <c r="J193"/>
  <c r="I193"/>
  <c r="H193"/>
  <c r="H191" s="1"/>
  <c r="G193"/>
  <c r="U192"/>
  <c r="T192"/>
  <c r="S192"/>
  <c r="J192"/>
  <c r="O192" s="1"/>
  <c r="P192" s="1"/>
  <c r="I192"/>
  <c r="H192"/>
  <c r="G192"/>
  <c r="F191"/>
  <c r="U191" s="1"/>
  <c r="E191"/>
  <c r="T191" s="1"/>
  <c r="D191"/>
  <c r="S191" s="1"/>
  <c r="U190"/>
  <c r="T190"/>
  <c r="S190"/>
  <c r="J190"/>
  <c r="I190"/>
  <c r="H190"/>
  <c r="G190"/>
  <c r="U189"/>
  <c r="T189"/>
  <c r="S189"/>
  <c r="J189"/>
  <c r="O189" s="1"/>
  <c r="P189" s="1"/>
  <c r="I189"/>
  <c r="H189"/>
  <c r="G189"/>
  <c r="U188"/>
  <c r="T188"/>
  <c r="S188"/>
  <c r="J188"/>
  <c r="O188" s="1"/>
  <c r="P188" s="1"/>
  <c r="I188"/>
  <c r="I187" s="1"/>
  <c r="H188"/>
  <c r="G188"/>
  <c r="T187"/>
  <c r="R187"/>
  <c r="H187"/>
  <c r="F187"/>
  <c r="U187" s="1"/>
  <c r="D187"/>
  <c r="S187" s="1"/>
  <c r="U186"/>
  <c r="T186"/>
  <c r="S186"/>
  <c r="J186"/>
  <c r="I186"/>
  <c r="H186"/>
  <c r="G186"/>
  <c r="U185"/>
  <c r="T185"/>
  <c r="S185"/>
  <c r="J185"/>
  <c r="O185" s="1"/>
  <c r="P185" s="1"/>
  <c r="I185"/>
  <c r="H185"/>
  <c r="G185"/>
  <c r="U184"/>
  <c r="T184"/>
  <c r="S184"/>
  <c r="J184"/>
  <c r="O184" s="1"/>
  <c r="P184" s="1"/>
  <c r="I184"/>
  <c r="H184"/>
  <c r="G184"/>
  <c r="U183"/>
  <c r="T183"/>
  <c r="S183"/>
  <c r="J183"/>
  <c r="I183"/>
  <c r="I182" s="1"/>
  <c r="H183"/>
  <c r="G183"/>
  <c r="H182"/>
  <c r="F182"/>
  <c r="U182" s="1"/>
  <c r="E182"/>
  <c r="T182" s="1"/>
  <c r="D182"/>
  <c r="S182" s="1"/>
  <c r="U181"/>
  <c r="T181"/>
  <c r="S181"/>
  <c r="J181"/>
  <c r="O181" s="1"/>
  <c r="P181" s="1"/>
  <c r="H181"/>
  <c r="H180" s="1"/>
  <c r="O180" s="1"/>
  <c r="P180" s="1"/>
  <c r="G181"/>
  <c r="U180"/>
  <c r="T180"/>
  <c r="K180"/>
  <c r="G180"/>
  <c r="D180"/>
  <c r="S180" s="1"/>
  <c r="T179"/>
  <c r="S179"/>
  <c r="I179"/>
  <c r="H179"/>
  <c r="F179"/>
  <c r="U179" s="1"/>
  <c r="U178"/>
  <c r="T178"/>
  <c r="S178"/>
  <c r="J178"/>
  <c r="O178" s="1"/>
  <c r="P178" s="1"/>
  <c r="H178"/>
  <c r="G178"/>
  <c r="U177"/>
  <c r="T177"/>
  <c r="S177"/>
  <c r="J177"/>
  <c r="K177" s="1"/>
  <c r="H177"/>
  <c r="G177"/>
  <c r="U176"/>
  <c r="T176"/>
  <c r="S176"/>
  <c r="J176"/>
  <c r="O176" s="1"/>
  <c r="P176" s="1"/>
  <c r="H176"/>
  <c r="G176"/>
  <c r="T175"/>
  <c r="S175"/>
  <c r="I175"/>
  <c r="H175"/>
  <c r="F175"/>
  <c r="U175" s="1"/>
  <c r="T174"/>
  <c r="F174"/>
  <c r="U174" s="1"/>
  <c r="D174"/>
  <c r="S174" s="1"/>
  <c r="U173"/>
  <c r="T173"/>
  <c r="S173"/>
  <c r="J173"/>
  <c r="O173" s="1"/>
  <c r="P173" s="1"/>
  <c r="H173"/>
  <c r="G173"/>
  <c r="U172"/>
  <c r="T172"/>
  <c r="S172"/>
  <c r="J172"/>
  <c r="K172" s="1"/>
  <c r="H172"/>
  <c r="G172"/>
  <c r="T171"/>
  <c r="F171"/>
  <c r="U171" s="1"/>
  <c r="D171"/>
  <c r="S171" s="1"/>
  <c r="U170"/>
  <c r="T170"/>
  <c r="S170"/>
  <c r="J170"/>
  <c r="K170" s="1"/>
  <c r="H170"/>
  <c r="G170"/>
  <c r="U169"/>
  <c r="T169"/>
  <c r="S169"/>
  <c r="J169"/>
  <c r="J171" s="1"/>
  <c r="H169"/>
  <c r="G169"/>
  <c r="T168"/>
  <c r="F168"/>
  <c r="U168" s="1"/>
  <c r="D168"/>
  <c r="S168" s="1"/>
  <c r="U167"/>
  <c r="T167"/>
  <c r="S167"/>
  <c r="J167"/>
  <c r="H167"/>
  <c r="G167"/>
  <c r="U166"/>
  <c r="T166"/>
  <c r="S166"/>
  <c r="J166"/>
  <c r="K166" s="1"/>
  <c r="H166"/>
  <c r="H168" s="1"/>
  <c r="G166"/>
  <c r="U165"/>
  <c r="T165"/>
  <c r="K165"/>
  <c r="G165"/>
  <c r="D165"/>
  <c r="S165" s="1"/>
  <c r="U164"/>
  <c r="T164"/>
  <c r="S164"/>
  <c r="J164"/>
  <c r="K164" s="1"/>
  <c r="H164"/>
  <c r="G164"/>
  <c r="U163"/>
  <c r="T163"/>
  <c r="S163"/>
  <c r="J163"/>
  <c r="O163" s="1"/>
  <c r="P163" s="1"/>
  <c r="H163"/>
  <c r="G163"/>
  <c r="T162"/>
  <c r="F162"/>
  <c r="U162" s="1"/>
  <c r="D162"/>
  <c r="S162" s="1"/>
  <c r="U161"/>
  <c r="T161"/>
  <c r="S161"/>
  <c r="J161"/>
  <c r="H161"/>
  <c r="G161"/>
  <c r="U160"/>
  <c r="T160"/>
  <c r="S160"/>
  <c r="J160"/>
  <c r="K160" s="1"/>
  <c r="H160"/>
  <c r="H162" s="1"/>
  <c r="G160"/>
  <c r="T159"/>
  <c r="I159"/>
  <c r="F159"/>
  <c r="U159" s="1"/>
  <c r="D159"/>
  <c r="S159" s="1"/>
  <c r="U158"/>
  <c r="T158"/>
  <c r="S158"/>
  <c r="J158"/>
  <c r="O158" s="1"/>
  <c r="P158" s="1"/>
  <c r="I158"/>
  <c r="I157" s="1"/>
  <c r="H158"/>
  <c r="G158"/>
  <c r="H157"/>
  <c r="F157"/>
  <c r="U157" s="1"/>
  <c r="E157"/>
  <c r="T157" s="1"/>
  <c r="D157"/>
  <c r="S157" s="1"/>
  <c r="U156"/>
  <c r="T156"/>
  <c r="S156"/>
  <c r="J156"/>
  <c r="H156"/>
  <c r="G156"/>
  <c r="U155"/>
  <c r="T155"/>
  <c r="S155"/>
  <c r="J155"/>
  <c r="K155" s="1"/>
  <c r="H155"/>
  <c r="H154" s="1"/>
  <c r="G155"/>
  <c r="T154"/>
  <c r="I154"/>
  <c r="F154"/>
  <c r="U154" s="1"/>
  <c r="D154"/>
  <c r="S154" s="1"/>
  <c r="U153"/>
  <c r="T153"/>
  <c r="S153"/>
  <c r="J153"/>
  <c r="O153" s="1"/>
  <c r="P153" s="1"/>
  <c r="I153"/>
  <c r="H153"/>
  <c r="G153"/>
  <c r="U152"/>
  <c r="T152"/>
  <c r="S152"/>
  <c r="J152"/>
  <c r="I152"/>
  <c r="H152"/>
  <c r="G152"/>
  <c r="U151"/>
  <c r="T151"/>
  <c r="S151"/>
  <c r="J151"/>
  <c r="I151"/>
  <c r="H151"/>
  <c r="G151"/>
  <c r="U150"/>
  <c r="T150"/>
  <c r="S150"/>
  <c r="J150"/>
  <c r="O150" s="1"/>
  <c r="P150" s="1"/>
  <c r="I150"/>
  <c r="H150"/>
  <c r="G150"/>
  <c r="U149"/>
  <c r="T149"/>
  <c r="S149"/>
  <c r="J149"/>
  <c r="O149" s="1"/>
  <c r="P149" s="1"/>
  <c r="I149"/>
  <c r="H149"/>
  <c r="G149"/>
  <c r="U148"/>
  <c r="T148"/>
  <c r="S148"/>
  <c r="J148"/>
  <c r="I148"/>
  <c r="H148"/>
  <c r="H224" s="1"/>
  <c r="G148"/>
  <c r="E147"/>
  <c r="T147" s="1"/>
  <c r="D147"/>
  <c r="S147" s="1"/>
  <c r="U146"/>
  <c r="T146"/>
  <c r="S146"/>
  <c r="J146"/>
  <c r="O146" s="1"/>
  <c r="P146" s="1"/>
  <c r="I146"/>
  <c r="H146"/>
  <c r="G146"/>
  <c r="T145"/>
  <c r="S145"/>
  <c r="I145"/>
  <c r="H145"/>
  <c r="H147" s="1"/>
  <c r="F145"/>
  <c r="U145" s="1"/>
  <c r="U144"/>
  <c r="T144"/>
  <c r="S144"/>
  <c r="J144"/>
  <c r="O144" s="1"/>
  <c r="P144" s="1"/>
  <c r="I144"/>
  <c r="H144"/>
  <c r="G144"/>
  <c r="I143"/>
  <c r="H143"/>
  <c r="E143"/>
  <c r="T143" s="1"/>
  <c r="D143"/>
  <c r="S143" s="1"/>
  <c r="E142"/>
  <c r="T142" s="1"/>
  <c r="J139"/>
  <c r="H139"/>
  <c r="J138"/>
  <c r="O138" s="1"/>
  <c r="P138" s="1"/>
  <c r="H138"/>
  <c r="U137"/>
  <c r="T137"/>
  <c r="S137"/>
  <c r="J137"/>
  <c r="I137"/>
  <c r="H137"/>
  <c r="G137"/>
  <c r="U136"/>
  <c r="T136"/>
  <c r="S136"/>
  <c r="J136"/>
  <c r="I136"/>
  <c r="H136"/>
  <c r="G136"/>
  <c r="U135"/>
  <c r="T135"/>
  <c r="S135"/>
  <c r="J135"/>
  <c r="O135" s="1"/>
  <c r="P135" s="1"/>
  <c r="I135"/>
  <c r="H135"/>
  <c r="G135"/>
  <c r="U134"/>
  <c r="T134"/>
  <c r="S134"/>
  <c r="J134"/>
  <c r="O134" s="1"/>
  <c r="P134" s="1"/>
  <c r="I134"/>
  <c r="H134"/>
  <c r="G134"/>
  <c r="U133"/>
  <c r="T133"/>
  <c r="S133"/>
  <c r="J133"/>
  <c r="I133"/>
  <c r="H133"/>
  <c r="G133"/>
  <c r="U132"/>
  <c r="T132"/>
  <c r="S132"/>
  <c r="J132"/>
  <c r="I132"/>
  <c r="H132"/>
  <c r="G132"/>
  <c r="U131"/>
  <c r="T131"/>
  <c r="S131"/>
  <c r="J131"/>
  <c r="O131" s="1"/>
  <c r="P131" s="1"/>
  <c r="I131"/>
  <c r="H131"/>
  <c r="G131"/>
  <c r="U130"/>
  <c r="T130"/>
  <c r="S130"/>
  <c r="J130"/>
  <c r="O130" s="1"/>
  <c r="P130" s="1"/>
  <c r="I130"/>
  <c r="H130"/>
  <c r="G130"/>
  <c r="U129"/>
  <c r="T129"/>
  <c r="S129"/>
  <c r="J129"/>
  <c r="I129"/>
  <c r="H129"/>
  <c r="G129"/>
  <c r="U128"/>
  <c r="T128"/>
  <c r="S128"/>
  <c r="J128"/>
  <c r="I128"/>
  <c r="H128"/>
  <c r="G128"/>
  <c r="U127"/>
  <c r="T127"/>
  <c r="S127"/>
  <c r="J127"/>
  <c r="O127" s="1"/>
  <c r="P127" s="1"/>
  <c r="I127"/>
  <c r="H127"/>
  <c r="G127"/>
  <c r="U126"/>
  <c r="T126"/>
  <c r="S126"/>
  <c r="J126"/>
  <c r="O126" s="1"/>
  <c r="P126" s="1"/>
  <c r="I126"/>
  <c r="H126"/>
  <c r="G126"/>
  <c r="T125"/>
  <c r="S125"/>
  <c r="I125"/>
  <c r="H125"/>
  <c r="F125"/>
  <c r="J125" s="1"/>
  <c r="U124"/>
  <c r="T124"/>
  <c r="S124"/>
  <c r="J124"/>
  <c r="O124" s="1"/>
  <c r="P124" s="1"/>
  <c r="I124"/>
  <c r="H124"/>
  <c r="G124"/>
  <c r="U123"/>
  <c r="T123"/>
  <c r="S123"/>
  <c r="J123"/>
  <c r="I123"/>
  <c r="H123"/>
  <c r="G123"/>
  <c r="U122"/>
  <c r="T122"/>
  <c r="S122"/>
  <c r="K122"/>
  <c r="L122" s="1"/>
  <c r="H122"/>
  <c r="O122" s="1"/>
  <c r="P122" s="1"/>
  <c r="G122"/>
  <c r="S121"/>
  <c r="H121"/>
  <c r="F121"/>
  <c r="U121" s="1"/>
  <c r="E121"/>
  <c r="I121" s="1"/>
  <c r="S120"/>
  <c r="H120"/>
  <c r="H119" s="1"/>
  <c r="F120"/>
  <c r="E120"/>
  <c r="T120" s="1"/>
  <c r="T119"/>
  <c r="I119"/>
  <c r="D119"/>
  <c r="S119" s="1"/>
  <c r="U118"/>
  <c r="T118"/>
  <c r="S118"/>
  <c r="K118"/>
  <c r="J118"/>
  <c r="O118" s="1"/>
  <c r="P118" s="1"/>
  <c r="H118"/>
  <c r="G118"/>
  <c r="U117"/>
  <c r="T117"/>
  <c r="S117"/>
  <c r="J117"/>
  <c r="K117" s="1"/>
  <c r="H117"/>
  <c r="G117"/>
  <c r="U116"/>
  <c r="T116"/>
  <c r="S116"/>
  <c r="J116"/>
  <c r="O116" s="1"/>
  <c r="P116" s="1"/>
  <c r="H116"/>
  <c r="G116"/>
  <c r="U115"/>
  <c r="T115"/>
  <c r="I115"/>
  <c r="I110" s="1"/>
  <c r="H115"/>
  <c r="H110" s="1"/>
  <c r="G115"/>
  <c r="D115"/>
  <c r="S115" s="1"/>
  <c r="U114"/>
  <c r="T114"/>
  <c r="S114"/>
  <c r="J114"/>
  <c r="K114" s="1"/>
  <c r="H114"/>
  <c r="G114"/>
  <c r="U113"/>
  <c r="T113"/>
  <c r="S113"/>
  <c r="J113"/>
  <c r="O113" s="1"/>
  <c r="P113" s="1"/>
  <c r="H113"/>
  <c r="G113"/>
  <c r="T112"/>
  <c r="S112"/>
  <c r="H112"/>
  <c r="F112"/>
  <c r="U112" s="1"/>
  <c r="T111"/>
  <c r="S111"/>
  <c r="I111"/>
  <c r="H111"/>
  <c r="F111"/>
  <c r="U111" s="1"/>
  <c r="E110"/>
  <c r="T110" s="1"/>
  <c r="D110"/>
  <c r="S110" s="1"/>
  <c r="T109"/>
  <c r="S109"/>
  <c r="I109"/>
  <c r="H109"/>
  <c r="F109"/>
  <c r="J109" s="1"/>
  <c r="U108"/>
  <c r="T108"/>
  <c r="S108"/>
  <c r="J108"/>
  <c r="O108" s="1"/>
  <c r="P108" s="1"/>
  <c r="I108"/>
  <c r="H108"/>
  <c r="G108"/>
  <c r="U107"/>
  <c r="T107"/>
  <c r="S107"/>
  <c r="J107"/>
  <c r="O107" s="1"/>
  <c r="P107" s="1"/>
  <c r="I107"/>
  <c r="H107"/>
  <c r="G107"/>
  <c r="U106"/>
  <c r="T106"/>
  <c r="S106"/>
  <c r="J106"/>
  <c r="I106"/>
  <c r="H106"/>
  <c r="G106"/>
  <c r="T105"/>
  <c r="S105"/>
  <c r="I105"/>
  <c r="H105"/>
  <c r="F105"/>
  <c r="U105" s="1"/>
  <c r="H104"/>
  <c r="F104"/>
  <c r="U104" s="1"/>
  <c r="E104"/>
  <c r="I104" s="1"/>
  <c r="D104"/>
  <c r="S104" s="1"/>
  <c r="U103"/>
  <c r="T103"/>
  <c r="S103"/>
  <c r="J103"/>
  <c r="I103"/>
  <c r="H103"/>
  <c r="G103"/>
  <c r="U102"/>
  <c r="T102"/>
  <c r="S102"/>
  <c r="J102"/>
  <c r="K102" s="1"/>
  <c r="H102"/>
  <c r="G102"/>
  <c r="U101"/>
  <c r="T101"/>
  <c r="S101"/>
  <c r="J101"/>
  <c r="O101" s="1"/>
  <c r="P101" s="1"/>
  <c r="H101"/>
  <c r="G101"/>
  <c r="U100"/>
  <c r="T100"/>
  <c r="S100"/>
  <c r="J100"/>
  <c r="K100" s="1"/>
  <c r="H100"/>
  <c r="G100"/>
  <c r="T99"/>
  <c r="I99"/>
  <c r="H99"/>
  <c r="F99"/>
  <c r="U99" s="1"/>
  <c r="D99"/>
  <c r="S99" s="1"/>
  <c r="U98"/>
  <c r="T98"/>
  <c r="S98"/>
  <c r="J98"/>
  <c r="I98"/>
  <c r="H98"/>
  <c r="H97" s="1"/>
  <c r="G98"/>
  <c r="E97"/>
  <c r="T97" s="1"/>
  <c r="D97"/>
  <c r="S97" s="1"/>
  <c r="U96"/>
  <c r="T96"/>
  <c r="S96"/>
  <c r="J96"/>
  <c r="O96" s="1"/>
  <c r="P96" s="1"/>
  <c r="I96"/>
  <c r="H96"/>
  <c r="G96"/>
  <c r="J95"/>
  <c r="O95" s="1"/>
  <c r="P95" s="1"/>
  <c r="I95"/>
  <c r="H95"/>
  <c r="F95"/>
  <c r="U95" s="1"/>
  <c r="E95"/>
  <c r="T95" s="1"/>
  <c r="D95"/>
  <c r="S95" s="1"/>
  <c r="U94"/>
  <c r="T94"/>
  <c r="S94"/>
  <c r="J94"/>
  <c r="O94" s="1"/>
  <c r="P94" s="1"/>
  <c r="I94"/>
  <c r="H94"/>
  <c r="G94"/>
  <c r="J93"/>
  <c r="O93" s="1"/>
  <c r="P93" s="1"/>
  <c r="I93"/>
  <c r="H93"/>
  <c r="F93"/>
  <c r="U93" s="1"/>
  <c r="E93"/>
  <c r="D93"/>
  <c r="S93" s="1"/>
  <c r="U92"/>
  <c r="T92"/>
  <c r="S92"/>
  <c r="J92"/>
  <c r="I92"/>
  <c r="H92"/>
  <c r="U91"/>
  <c r="T91"/>
  <c r="S91"/>
  <c r="J91"/>
  <c r="O91" s="1"/>
  <c r="P91" s="1"/>
  <c r="I91"/>
  <c r="H91"/>
  <c r="G91"/>
  <c r="U90"/>
  <c r="T90"/>
  <c r="S90"/>
  <c r="J90"/>
  <c r="I90"/>
  <c r="H90"/>
  <c r="G90"/>
  <c r="U89"/>
  <c r="T89"/>
  <c r="S89"/>
  <c r="J89"/>
  <c r="I89"/>
  <c r="H89"/>
  <c r="H87" s="1"/>
  <c r="G89"/>
  <c r="U88"/>
  <c r="T88"/>
  <c r="S88"/>
  <c r="J88"/>
  <c r="J87" s="1"/>
  <c r="O87" s="1"/>
  <c r="P87" s="1"/>
  <c r="I88"/>
  <c r="H88"/>
  <c r="G88"/>
  <c r="R87"/>
  <c r="I87"/>
  <c r="F87"/>
  <c r="U87" s="1"/>
  <c r="E87"/>
  <c r="T87" s="1"/>
  <c r="D87"/>
  <c r="S87" s="1"/>
  <c r="T86"/>
  <c r="K86"/>
  <c r="F86"/>
  <c r="U86" s="1"/>
  <c r="D86"/>
  <c r="S86" s="1"/>
  <c r="U85"/>
  <c r="T85"/>
  <c r="S85"/>
  <c r="J85"/>
  <c r="O85" s="1"/>
  <c r="P85" s="1"/>
  <c r="H85"/>
  <c r="G85"/>
  <c r="U84"/>
  <c r="T84"/>
  <c r="S84"/>
  <c r="K84"/>
  <c r="J84"/>
  <c r="H84"/>
  <c r="H86" s="1"/>
  <c r="O86" s="1"/>
  <c r="P86" s="1"/>
  <c r="G84"/>
  <c r="T83"/>
  <c r="K83"/>
  <c r="F83"/>
  <c r="U83" s="1"/>
  <c r="D83"/>
  <c r="S83" s="1"/>
  <c r="U82"/>
  <c r="T82"/>
  <c r="S82"/>
  <c r="J82"/>
  <c r="O82" s="1"/>
  <c r="P82" s="1"/>
  <c r="H82"/>
  <c r="U81"/>
  <c r="T81"/>
  <c r="S81"/>
  <c r="J81"/>
  <c r="H81"/>
  <c r="H83" s="1"/>
  <c r="O83" s="1"/>
  <c r="P83" s="1"/>
  <c r="G81"/>
  <c r="T80"/>
  <c r="K80"/>
  <c r="F80"/>
  <c r="G80" s="1"/>
  <c r="D80"/>
  <c r="S80" s="1"/>
  <c r="U79"/>
  <c r="T79"/>
  <c r="S79"/>
  <c r="J79"/>
  <c r="K79" s="1"/>
  <c r="H79"/>
  <c r="G79"/>
  <c r="U78"/>
  <c r="T78"/>
  <c r="S78"/>
  <c r="J78"/>
  <c r="H78"/>
  <c r="G78"/>
  <c r="T77"/>
  <c r="K77"/>
  <c r="F77"/>
  <c r="G77" s="1"/>
  <c r="D77"/>
  <c r="S77" s="1"/>
  <c r="U76"/>
  <c r="T76"/>
  <c r="S76"/>
  <c r="J76"/>
  <c r="K76" s="1"/>
  <c r="H76"/>
  <c r="H74" s="1"/>
  <c r="G76"/>
  <c r="U75"/>
  <c r="T75"/>
  <c r="S75"/>
  <c r="J75"/>
  <c r="H75"/>
  <c r="G75"/>
  <c r="F74"/>
  <c r="U74" s="1"/>
  <c r="E74"/>
  <c r="T74" s="1"/>
  <c r="D74"/>
  <c r="S74" s="1"/>
  <c r="J73"/>
  <c r="I73"/>
  <c r="F73"/>
  <c r="E73"/>
  <c r="T73" s="1"/>
  <c r="D73"/>
  <c r="S73" s="1"/>
  <c r="T72"/>
  <c r="I72"/>
  <c r="G72"/>
  <c r="F72"/>
  <c r="U72" s="1"/>
  <c r="T71"/>
  <c r="F71"/>
  <c r="U71" s="1"/>
  <c r="D71"/>
  <c r="S71" s="1"/>
  <c r="U70"/>
  <c r="T70"/>
  <c r="S70"/>
  <c r="J70"/>
  <c r="O70" s="1"/>
  <c r="P70" s="1"/>
  <c r="H70"/>
  <c r="G70"/>
  <c r="U69"/>
  <c r="T69"/>
  <c r="S69"/>
  <c r="J69"/>
  <c r="K69" s="1"/>
  <c r="H69"/>
  <c r="H71" s="1"/>
  <c r="G69"/>
  <c r="U68"/>
  <c r="T68"/>
  <c r="G68"/>
  <c r="D68"/>
  <c r="S68" s="1"/>
  <c r="U67"/>
  <c r="T67"/>
  <c r="S67"/>
  <c r="J67"/>
  <c r="O67" s="1"/>
  <c r="P67" s="1"/>
  <c r="H67"/>
  <c r="G67"/>
  <c r="U66"/>
  <c r="T66"/>
  <c r="S66"/>
  <c r="J66"/>
  <c r="H66"/>
  <c r="H68" s="1"/>
  <c r="G66"/>
  <c r="T65"/>
  <c r="F65"/>
  <c r="U65" s="1"/>
  <c r="D65"/>
  <c r="S65" s="1"/>
  <c r="U64"/>
  <c r="T64"/>
  <c r="S64"/>
  <c r="J64"/>
  <c r="K64" s="1"/>
  <c r="H64"/>
  <c r="G64"/>
  <c r="U63"/>
  <c r="T63"/>
  <c r="S63"/>
  <c r="J63"/>
  <c r="H63"/>
  <c r="G63"/>
  <c r="T62"/>
  <c r="F62"/>
  <c r="U62" s="1"/>
  <c r="D62"/>
  <c r="S62" s="1"/>
  <c r="U61"/>
  <c r="T61"/>
  <c r="S61"/>
  <c r="J61"/>
  <c r="H61"/>
  <c r="G61"/>
  <c r="U60"/>
  <c r="T60"/>
  <c r="S60"/>
  <c r="J60"/>
  <c r="K60" s="1"/>
  <c r="H60"/>
  <c r="G60"/>
  <c r="T59"/>
  <c r="K59"/>
  <c r="F59"/>
  <c r="U59" s="1"/>
  <c r="D59"/>
  <c r="S59" s="1"/>
  <c r="U58"/>
  <c r="T58"/>
  <c r="S58"/>
  <c r="J58"/>
  <c r="H58"/>
  <c r="H52" s="1"/>
  <c r="G58"/>
  <c r="U57"/>
  <c r="T57"/>
  <c r="S57"/>
  <c r="J57"/>
  <c r="K57" s="1"/>
  <c r="H57"/>
  <c r="G57"/>
  <c r="T56"/>
  <c r="F56"/>
  <c r="U56" s="1"/>
  <c r="D56"/>
  <c r="S56" s="1"/>
  <c r="U55"/>
  <c r="T55"/>
  <c r="S55"/>
  <c r="J55"/>
  <c r="K55" s="1"/>
  <c r="H55"/>
  <c r="G55"/>
  <c r="U54"/>
  <c r="T54"/>
  <c r="S54"/>
  <c r="J54"/>
  <c r="J56" s="1"/>
  <c r="H54"/>
  <c r="H56" s="1"/>
  <c r="G54"/>
  <c r="T53"/>
  <c r="T52"/>
  <c r="F52"/>
  <c r="U52" s="1"/>
  <c r="D52"/>
  <c r="S52" s="1"/>
  <c r="T51"/>
  <c r="F51"/>
  <c r="F53" s="1"/>
  <c r="D51"/>
  <c r="T50"/>
  <c r="F50"/>
  <c r="U50" s="1"/>
  <c r="D50"/>
  <c r="S50" s="1"/>
  <c r="U49"/>
  <c r="T49"/>
  <c r="S49"/>
  <c r="J49"/>
  <c r="K49" s="1"/>
  <c r="H49"/>
  <c r="G49"/>
  <c r="U48"/>
  <c r="T48"/>
  <c r="S48"/>
  <c r="J48"/>
  <c r="H48"/>
  <c r="G48"/>
  <c r="T47"/>
  <c r="F47"/>
  <c r="U47" s="1"/>
  <c r="D47"/>
  <c r="S47" s="1"/>
  <c r="U46"/>
  <c r="T46"/>
  <c r="S46"/>
  <c r="J46"/>
  <c r="H46"/>
  <c r="G46"/>
  <c r="U45"/>
  <c r="T45"/>
  <c r="S45"/>
  <c r="J45"/>
  <c r="K45" s="1"/>
  <c r="I45"/>
  <c r="H45"/>
  <c r="G45"/>
  <c r="U44"/>
  <c r="T44"/>
  <c r="G44"/>
  <c r="D44"/>
  <c r="S44" s="1"/>
  <c r="U43"/>
  <c r="T43"/>
  <c r="S43"/>
  <c r="J43"/>
  <c r="K43" s="1"/>
  <c r="H43"/>
  <c r="G43"/>
  <c r="U42"/>
  <c r="T42"/>
  <c r="S42"/>
  <c r="J42"/>
  <c r="H42"/>
  <c r="G42"/>
  <c r="J41"/>
  <c r="K41" s="1"/>
  <c r="I41"/>
  <c r="H41"/>
  <c r="F41"/>
  <c r="G41" s="1"/>
  <c r="E41"/>
  <c r="T41" s="1"/>
  <c r="D41"/>
  <c r="S41" s="1"/>
  <c r="T40"/>
  <c r="F40"/>
  <c r="U40" s="1"/>
  <c r="D40"/>
  <c r="S40" s="1"/>
  <c r="U39"/>
  <c r="T39"/>
  <c r="S39"/>
  <c r="J39"/>
  <c r="K39" s="1"/>
  <c r="H39"/>
  <c r="G39"/>
  <c r="U38"/>
  <c r="T38"/>
  <c r="S38"/>
  <c r="J38"/>
  <c r="I38"/>
  <c r="H38"/>
  <c r="H40" s="1"/>
  <c r="G38"/>
  <c r="T37"/>
  <c r="I37"/>
  <c r="D37"/>
  <c r="S37" s="1"/>
  <c r="U36"/>
  <c r="T36"/>
  <c r="S36"/>
  <c r="J36"/>
  <c r="O36" s="1"/>
  <c r="P36" s="1"/>
  <c r="I36"/>
  <c r="I35" s="1"/>
  <c r="H36"/>
  <c r="G36"/>
  <c r="J35"/>
  <c r="O35" s="1"/>
  <c r="P35" s="1"/>
  <c r="H35"/>
  <c r="F35"/>
  <c r="U35" s="1"/>
  <c r="E35"/>
  <c r="T35" s="1"/>
  <c r="D35"/>
  <c r="S35" s="1"/>
  <c r="U34"/>
  <c r="T34"/>
  <c r="S34"/>
  <c r="J34"/>
  <c r="K34" s="1"/>
  <c r="H34"/>
  <c r="G34"/>
  <c r="U33"/>
  <c r="T33"/>
  <c r="S33"/>
  <c r="J33"/>
  <c r="H33"/>
  <c r="G33"/>
  <c r="U32"/>
  <c r="T32"/>
  <c r="S32"/>
  <c r="J32"/>
  <c r="K32" s="1"/>
  <c r="H32"/>
  <c r="G32"/>
  <c r="U31"/>
  <c r="T31"/>
  <c r="S31"/>
  <c r="J31"/>
  <c r="H31"/>
  <c r="H30" s="1"/>
  <c r="G31"/>
  <c r="T30"/>
  <c r="I30"/>
  <c r="F30"/>
  <c r="U30" s="1"/>
  <c r="D30"/>
  <c r="S30" s="1"/>
  <c r="T29"/>
  <c r="F29"/>
  <c r="U29" s="1"/>
  <c r="D29"/>
  <c r="S29" s="1"/>
  <c r="U28"/>
  <c r="T28"/>
  <c r="S28"/>
  <c r="J28"/>
  <c r="K28" s="1"/>
  <c r="H28"/>
  <c r="G28"/>
  <c r="U27"/>
  <c r="T27"/>
  <c r="S27"/>
  <c r="J27"/>
  <c r="J29" s="1"/>
  <c r="H27"/>
  <c r="H29" s="1"/>
  <c r="G27"/>
  <c r="F26"/>
  <c r="E26"/>
  <c r="T26" s="1"/>
  <c r="D26"/>
  <c r="S26" s="1"/>
  <c r="U25"/>
  <c r="T25"/>
  <c r="S25"/>
  <c r="J25"/>
  <c r="O25" s="1"/>
  <c r="P25" s="1"/>
  <c r="H25"/>
  <c r="G25"/>
  <c r="U24"/>
  <c r="T24"/>
  <c r="S24"/>
  <c r="J24"/>
  <c r="H24"/>
  <c r="H26" s="1"/>
  <c r="G24"/>
  <c r="K23"/>
  <c r="F23"/>
  <c r="U23" s="1"/>
  <c r="E23"/>
  <c r="T23" s="1"/>
  <c r="D23"/>
  <c r="S23" s="1"/>
  <c r="U22"/>
  <c r="T22"/>
  <c r="S22"/>
  <c r="J22"/>
  <c r="K22" s="1"/>
  <c r="H22"/>
  <c r="G22"/>
  <c r="U21"/>
  <c r="T21"/>
  <c r="S21"/>
  <c r="J21"/>
  <c r="H21"/>
  <c r="H23" s="1"/>
  <c r="O23" s="1"/>
  <c r="P23" s="1"/>
  <c r="G21"/>
  <c r="T20"/>
  <c r="K20"/>
  <c r="F20"/>
  <c r="G20" s="1"/>
  <c r="D20"/>
  <c r="S20" s="1"/>
  <c r="U19"/>
  <c r="T19"/>
  <c r="S19"/>
  <c r="J19"/>
  <c r="K19" s="1"/>
  <c r="H19"/>
  <c r="G19"/>
  <c r="U18"/>
  <c r="T18"/>
  <c r="S18"/>
  <c r="J18"/>
  <c r="H18"/>
  <c r="H20" s="1"/>
  <c r="O20" s="1"/>
  <c r="P20" s="1"/>
  <c r="G18"/>
  <c r="T17"/>
  <c r="K17"/>
  <c r="F17"/>
  <c r="G17" s="1"/>
  <c r="D17"/>
  <c r="S17" s="1"/>
  <c r="U16"/>
  <c r="T16"/>
  <c r="S16"/>
  <c r="J16"/>
  <c r="K16" s="1"/>
  <c r="H16"/>
  <c r="G16"/>
  <c r="U15"/>
  <c r="T15"/>
  <c r="S15"/>
  <c r="J15"/>
  <c r="H15"/>
  <c r="H17" s="1"/>
  <c r="O17" s="1"/>
  <c r="P17" s="1"/>
  <c r="G15"/>
  <c r="T14"/>
  <c r="F14"/>
  <c r="U14" s="1"/>
  <c r="D14"/>
  <c r="S14" s="1"/>
  <c r="U13"/>
  <c r="T13"/>
  <c r="S13"/>
  <c r="J13"/>
  <c r="O13" s="1"/>
  <c r="P13" s="1"/>
  <c r="H13"/>
  <c r="G13"/>
  <c r="U12"/>
  <c r="T12"/>
  <c r="S12"/>
  <c r="J12"/>
  <c r="K12" s="1"/>
  <c r="H12"/>
  <c r="G12"/>
  <c r="T11"/>
  <c r="I11"/>
  <c r="H11"/>
  <c r="G11"/>
  <c r="F11"/>
  <c r="U11" s="1"/>
  <c r="D11"/>
  <c r="S11" s="1"/>
  <c r="F10"/>
  <c r="U10" s="1"/>
  <c r="E10"/>
  <c r="T10" s="1"/>
  <c r="D10"/>
  <c r="S10" s="1"/>
  <c r="R8"/>
  <c r="T5"/>
  <c r="F62" i="6" l="1"/>
  <c r="F21"/>
  <c r="G21"/>
  <c r="F26"/>
  <c r="G26"/>
  <c r="F58"/>
  <c r="G58"/>
  <c r="F68"/>
  <c r="G68"/>
  <c r="F20"/>
  <c r="G20"/>
  <c r="F25"/>
  <c r="G25"/>
  <c r="F60"/>
  <c r="F73"/>
  <c r="G73"/>
  <c r="F27"/>
  <c r="G27"/>
  <c r="F15"/>
  <c r="G15"/>
  <c r="F23"/>
  <c r="G23"/>
  <c r="F59"/>
  <c r="G59"/>
  <c r="F35"/>
  <c r="F16"/>
  <c r="G76"/>
  <c r="F12"/>
  <c r="F42"/>
  <c r="F72"/>
  <c r="F54"/>
  <c r="F39"/>
  <c r="F31"/>
  <c r="F24"/>
  <c r="F45"/>
  <c r="F55"/>
  <c r="F76"/>
  <c r="I62" i="1"/>
  <c r="L85"/>
  <c r="K22"/>
  <c r="L22" s="1"/>
  <c r="I28"/>
  <c r="I14" s="1"/>
  <c r="I13" s="1"/>
  <c r="I10" s="1"/>
  <c r="I54"/>
  <c r="H54"/>
  <c r="H62"/>
  <c r="H14"/>
  <c r="H13" s="1"/>
  <c r="H10" s="1"/>
  <c r="I10" i="5"/>
  <c r="I9" s="1"/>
  <c r="H142"/>
  <c r="H141" s="1"/>
  <c r="I142"/>
  <c r="I141" s="1"/>
  <c r="H10"/>
  <c r="J154"/>
  <c r="O154" s="1"/>
  <c r="P154" s="1"/>
  <c r="H216"/>
  <c r="H215" s="1"/>
  <c r="D53"/>
  <c r="S53" s="1"/>
  <c r="G93"/>
  <c r="D142"/>
  <c r="H14"/>
  <c r="O15"/>
  <c r="P15" s="1"/>
  <c r="O18"/>
  <c r="P18" s="1"/>
  <c r="O21"/>
  <c r="P21" s="1"/>
  <c r="J26"/>
  <c r="O26" s="1"/>
  <c r="P26" s="1"/>
  <c r="G26"/>
  <c r="J30"/>
  <c r="O30" s="1"/>
  <c r="P30" s="1"/>
  <c r="O31"/>
  <c r="P31" s="1"/>
  <c r="O33"/>
  <c r="P33" s="1"/>
  <c r="F37"/>
  <c r="G37" s="1"/>
  <c r="J40"/>
  <c r="H44"/>
  <c r="H47"/>
  <c r="O46"/>
  <c r="P46" s="1"/>
  <c r="H50"/>
  <c r="H51"/>
  <c r="H53" s="1"/>
  <c r="O58"/>
  <c r="P58" s="1"/>
  <c r="O61"/>
  <c r="P61" s="1"/>
  <c r="H65"/>
  <c r="J68"/>
  <c r="K73"/>
  <c r="H77"/>
  <c r="O77" s="1"/>
  <c r="P77" s="1"/>
  <c r="H80"/>
  <c r="O80" s="1"/>
  <c r="P80" s="1"/>
  <c r="O84"/>
  <c r="P84" s="1"/>
  <c r="O90"/>
  <c r="P90" s="1"/>
  <c r="O103"/>
  <c r="P103" s="1"/>
  <c r="O106"/>
  <c r="P106" s="1"/>
  <c r="J115"/>
  <c r="O115" s="1"/>
  <c r="P115" s="1"/>
  <c r="O123"/>
  <c r="P123" s="1"/>
  <c r="O129"/>
  <c r="P129" s="1"/>
  <c r="K133"/>
  <c r="O137"/>
  <c r="P137" s="1"/>
  <c r="O139"/>
  <c r="P139" s="1"/>
  <c r="O148"/>
  <c r="P148" s="1"/>
  <c r="O152"/>
  <c r="P152" s="1"/>
  <c r="H174"/>
  <c r="J182"/>
  <c r="K182" s="1"/>
  <c r="L182" s="1"/>
  <c r="O183"/>
  <c r="P183" s="1"/>
  <c r="O194"/>
  <c r="P194" s="1"/>
  <c r="O197"/>
  <c r="P197" s="1"/>
  <c r="O201"/>
  <c r="P201" s="1"/>
  <c r="K204"/>
  <c r="L204" s="1"/>
  <c r="O205"/>
  <c r="P205" s="1"/>
  <c r="I216"/>
  <c r="I215" s="1"/>
  <c r="K87"/>
  <c r="L87" s="1"/>
  <c r="J159"/>
  <c r="E9"/>
  <c r="J52"/>
  <c r="O52" s="1"/>
  <c r="P52" s="1"/>
  <c r="H73"/>
  <c r="H72" s="1"/>
  <c r="E141"/>
  <c r="T141" s="1"/>
  <c r="J157"/>
  <c r="O157" s="1"/>
  <c r="P157" s="1"/>
  <c r="J11"/>
  <c r="J10" s="1"/>
  <c r="O10" s="1"/>
  <c r="P10" s="1"/>
  <c r="H37"/>
  <c r="O42"/>
  <c r="P42" s="1"/>
  <c r="J50"/>
  <c r="J51"/>
  <c r="H59"/>
  <c r="O59" s="1"/>
  <c r="P59" s="1"/>
  <c r="H62"/>
  <c r="J65"/>
  <c r="D72"/>
  <c r="S72" s="1"/>
  <c r="G73"/>
  <c r="J74"/>
  <c r="O75"/>
  <c r="P75" s="1"/>
  <c r="O78"/>
  <c r="P78" s="1"/>
  <c r="O81"/>
  <c r="P81" s="1"/>
  <c r="O89"/>
  <c r="P89" s="1"/>
  <c r="O92"/>
  <c r="P92" s="1"/>
  <c r="O98"/>
  <c r="P98" s="1"/>
  <c r="J99"/>
  <c r="O99" s="1"/>
  <c r="P99" s="1"/>
  <c r="I97"/>
  <c r="T121"/>
  <c r="O128"/>
  <c r="P128" s="1"/>
  <c r="K132"/>
  <c r="O136"/>
  <c r="P136" s="1"/>
  <c r="F143"/>
  <c r="I147"/>
  <c r="O151"/>
  <c r="P151" s="1"/>
  <c r="O156"/>
  <c r="P156" s="1"/>
  <c r="H159"/>
  <c r="O161"/>
  <c r="P161" s="1"/>
  <c r="H165"/>
  <c r="O165" s="1"/>
  <c r="P165" s="1"/>
  <c r="O167"/>
  <c r="P167" s="1"/>
  <c r="H171"/>
  <c r="J175"/>
  <c r="O175" s="1"/>
  <c r="P175" s="1"/>
  <c r="O186"/>
  <c r="P186" s="1"/>
  <c r="J187"/>
  <c r="O187" s="1"/>
  <c r="P187" s="1"/>
  <c r="O190"/>
  <c r="P190" s="1"/>
  <c r="O193"/>
  <c r="P193" s="1"/>
  <c r="J195"/>
  <c r="O195" s="1"/>
  <c r="P195" s="1"/>
  <c r="O196"/>
  <c r="P196" s="1"/>
  <c r="O200"/>
  <c r="P200" s="1"/>
  <c r="O204"/>
  <c r="P204" s="1"/>
  <c r="O212"/>
  <c r="P212" s="1"/>
  <c r="O214"/>
  <c r="P214" s="1"/>
  <c r="E22" i="6"/>
  <c r="G22" s="1"/>
  <c r="E30"/>
  <c r="D52"/>
  <c r="D51" s="1"/>
  <c r="D30"/>
  <c r="D22"/>
  <c r="D8"/>
  <c r="D7" s="1"/>
  <c r="G52"/>
  <c r="O40" i="5"/>
  <c r="P40" s="1"/>
  <c r="K40"/>
  <c r="O68"/>
  <c r="P68" s="1"/>
  <c r="K68"/>
  <c r="O109"/>
  <c r="P109" s="1"/>
  <c r="K109"/>
  <c r="L109" s="1"/>
  <c r="O29"/>
  <c r="P29" s="1"/>
  <c r="K29"/>
  <c r="O50"/>
  <c r="P50" s="1"/>
  <c r="K50"/>
  <c r="U53"/>
  <c r="G53"/>
  <c r="O56"/>
  <c r="P56" s="1"/>
  <c r="K56"/>
  <c r="O65"/>
  <c r="P65" s="1"/>
  <c r="K65"/>
  <c r="G10"/>
  <c r="K10"/>
  <c r="L10" s="1"/>
  <c r="O11"/>
  <c r="P11" s="1"/>
  <c r="H223"/>
  <c r="H222"/>
  <c r="J223"/>
  <c r="J222"/>
  <c r="J120"/>
  <c r="U120"/>
  <c r="G120"/>
  <c r="F119"/>
  <c r="O171"/>
  <c r="P171" s="1"/>
  <c r="K171"/>
  <c r="O12"/>
  <c r="P12" s="1"/>
  <c r="K13"/>
  <c r="G14"/>
  <c r="J14"/>
  <c r="K15"/>
  <c r="O16"/>
  <c r="P16" s="1"/>
  <c r="U17"/>
  <c r="K18"/>
  <c r="O19"/>
  <c r="P19" s="1"/>
  <c r="U20"/>
  <c r="K21"/>
  <c r="O22"/>
  <c r="P22" s="1"/>
  <c r="G23"/>
  <c r="O24"/>
  <c r="P24" s="1"/>
  <c r="K25"/>
  <c r="U26"/>
  <c r="K27"/>
  <c r="O28"/>
  <c r="P28" s="1"/>
  <c r="G30"/>
  <c r="K30"/>
  <c r="L30" s="1"/>
  <c r="K31"/>
  <c r="O32"/>
  <c r="P32" s="1"/>
  <c r="K33"/>
  <c r="O34"/>
  <c r="P34" s="1"/>
  <c r="G35"/>
  <c r="K35"/>
  <c r="L35" s="1"/>
  <c r="O39"/>
  <c r="P39" s="1"/>
  <c r="O41"/>
  <c r="P41" s="1"/>
  <c r="U41"/>
  <c r="K42"/>
  <c r="O43"/>
  <c r="P43" s="1"/>
  <c r="J44"/>
  <c r="O45"/>
  <c r="P45" s="1"/>
  <c r="K46"/>
  <c r="G47"/>
  <c r="J47"/>
  <c r="K48"/>
  <c r="O49"/>
  <c r="P49" s="1"/>
  <c r="G51"/>
  <c r="O51"/>
  <c r="P51" s="1"/>
  <c r="S51"/>
  <c r="U51"/>
  <c r="K52"/>
  <c r="K54"/>
  <c r="O55"/>
  <c r="P55" s="1"/>
  <c r="O57"/>
  <c r="P57" s="1"/>
  <c r="K58"/>
  <c r="G59"/>
  <c r="O60"/>
  <c r="P60" s="1"/>
  <c r="K61"/>
  <c r="G62"/>
  <c r="J62"/>
  <c r="K63"/>
  <c r="O64"/>
  <c r="P64" s="1"/>
  <c r="O66"/>
  <c r="P66" s="1"/>
  <c r="K67"/>
  <c r="O69"/>
  <c r="P69" s="1"/>
  <c r="K70"/>
  <c r="G71"/>
  <c r="J71"/>
  <c r="J72"/>
  <c r="O73"/>
  <c r="P73" s="1"/>
  <c r="U73"/>
  <c r="G74"/>
  <c r="K75"/>
  <c r="O76"/>
  <c r="P76" s="1"/>
  <c r="U77"/>
  <c r="K78"/>
  <c r="O79"/>
  <c r="P79" s="1"/>
  <c r="U80"/>
  <c r="K81"/>
  <c r="K82"/>
  <c r="G83"/>
  <c r="K85"/>
  <c r="G86"/>
  <c r="K90"/>
  <c r="L90" s="1"/>
  <c r="T93"/>
  <c r="K94"/>
  <c r="L94" s="1"/>
  <c r="G95"/>
  <c r="K95"/>
  <c r="L95" s="1"/>
  <c r="K98"/>
  <c r="L98" s="1"/>
  <c r="O100"/>
  <c r="P100" s="1"/>
  <c r="K101"/>
  <c r="O102"/>
  <c r="P102" s="1"/>
  <c r="T104"/>
  <c r="J105"/>
  <c r="K106"/>
  <c r="L106" s="1"/>
  <c r="K108"/>
  <c r="L108" s="1"/>
  <c r="G109"/>
  <c r="U109"/>
  <c r="G111"/>
  <c r="G112"/>
  <c r="J112"/>
  <c r="K113"/>
  <c r="O114"/>
  <c r="P114" s="1"/>
  <c r="K115"/>
  <c r="L115" s="1"/>
  <c r="K116"/>
  <c r="O125"/>
  <c r="P125" s="1"/>
  <c r="K125"/>
  <c r="L125" s="1"/>
  <c r="K11"/>
  <c r="L11" s="1"/>
  <c r="K24"/>
  <c r="O27"/>
  <c r="P27" s="1"/>
  <c r="G29"/>
  <c r="K36"/>
  <c r="L36" s="1"/>
  <c r="K38"/>
  <c r="L38" s="1"/>
  <c r="O38"/>
  <c r="P38" s="1"/>
  <c r="G40"/>
  <c r="O48"/>
  <c r="P48" s="1"/>
  <c r="G50"/>
  <c r="G52"/>
  <c r="O54"/>
  <c r="P54" s="1"/>
  <c r="G56"/>
  <c r="O63"/>
  <c r="P63" s="1"/>
  <c r="G65"/>
  <c r="K66"/>
  <c r="G87"/>
  <c r="K88"/>
  <c r="L88" s="1"/>
  <c r="O88"/>
  <c r="P88" s="1"/>
  <c r="R88"/>
  <c r="K89"/>
  <c r="L89" s="1"/>
  <c r="K91"/>
  <c r="L91" s="1"/>
  <c r="K93"/>
  <c r="L93" s="1"/>
  <c r="K96"/>
  <c r="L96" s="1"/>
  <c r="G99"/>
  <c r="K99"/>
  <c r="L99" s="1"/>
  <c r="K103"/>
  <c r="L103" s="1"/>
  <c r="G104"/>
  <c r="G105"/>
  <c r="K107"/>
  <c r="L107" s="1"/>
  <c r="O117"/>
  <c r="P117" s="1"/>
  <c r="I120"/>
  <c r="J121"/>
  <c r="K124"/>
  <c r="L124" s="1"/>
  <c r="G125"/>
  <c r="U125"/>
  <c r="K127"/>
  <c r="L127" s="1"/>
  <c r="K129"/>
  <c r="L129" s="1"/>
  <c r="K131"/>
  <c r="L131" s="1"/>
  <c r="O132"/>
  <c r="P132" s="1"/>
  <c r="O133"/>
  <c r="P133" s="1"/>
  <c r="K135"/>
  <c r="K136"/>
  <c r="L136" s="1"/>
  <c r="G143"/>
  <c r="J145"/>
  <c r="K146"/>
  <c r="F147"/>
  <c r="K149"/>
  <c r="L149" s="1"/>
  <c r="K151"/>
  <c r="L151" s="1"/>
  <c r="K153"/>
  <c r="L153" s="1"/>
  <c r="O155"/>
  <c r="P155" s="1"/>
  <c r="K156"/>
  <c r="K158"/>
  <c r="L158" s="1"/>
  <c r="O160"/>
  <c r="P160" s="1"/>
  <c r="K161"/>
  <c r="G162"/>
  <c r="J162"/>
  <c r="K163"/>
  <c r="O164"/>
  <c r="P164" s="1"/>
  <c r="O166"/>
  <c r="P166" s="1"/>
  <c r="K167"/>
  <c r="G168"/>
  <c r="J168"/>
  <c r="K169"/>
  <c r="O170"/>
  <c r="P170" s="1"/>
  <c r="O172"/>
  <c r="P172" s="1"/>
  <c r="K173"/>
  <c r="G174"/>
  <c r="J174"/>
  <c r="G175"/>
  <c r="K175"/>
  <c r="L175" s="1"/>
  <c r="K176"/>
  <c r="O177"/>
  <c r="P177" s="1"/>
  <c r="K178"/>
  <c r="J179"/>
  <c r="K181"/>
  <c r="K183"/>
  <c r="L183" s="1"/>
  <c r="K185"/>
  <c r="L185" s="1"/>
  <c r="G187"/>
  <c r="K188"/>
  <c r="K189"/>
  <c r="K190"/>
  <c r="K192"/>
  <c r="K193"/>
  <c r="L193" s="1"/>
  <c r="K196"/>
  <c r="L196" s="1"/>
  <c r="K198"/>
  <c r="L198" s="1"/>
  <c r="K200"/>
  <c r="L200" s="1"/>
  <c r="K202"/>
  <c r="K203"/>
  <c r="L203" s="1"/>
  <c r="K205"/>
  <c r="L205" s="1"/>
  <c r="K207"/>
  <c r="K212"/>
  <c r="L212" s="1"/>
  <c r="J216"/>
  <c r="S219"/>
  <c r="J224"/>
  <c r="G121"/>
  <c r="K123"/>
  <c r="L123" s="1"/>
  <c r="K126"/>
  <c r="L126" s="1"/>
  <c r="K128"/>
  <c r="L128" s="1"/>
  <c r="K130"/>
  <c r="L130" s="1"/>
  <c r="K134"/>
  <c r="L134" s="1"/>
  <c r="K137"/>
  <c r="L137" s="1"/>
  <c r="K144"/>
  <c r="L144" s="1"/>
  <c r="G145"/>
  <c r="K148"/>
  <c r="L148" s="1"/>
  <c r="K150"/>
  <c r="L150" s="1"/>
  <c r="G154"/>
  <c r="K154"/>
  <c r="L154" s="1"/>
  <c r="G157"/>
  <c r="G159"/>
  <c r="K159"/>
  <c r="L159" s="1"/>
  <c r="O169"/>
  <c r="P169" s="1"/>
  <c r="G171"/>
  <c r="G179"/>
  <c r="G182"/>
  <c r="K184"/>
  <c r="L184" s="1"/>
  <c r="K186"/>
  <c r="L186" s="1"/>
  <c r="G191"/>
  <c r="K194"/>
  <c r="L194" s="1"/>
  <c r="G195"/>
  <c r="K197"/>
  <c r="L197" s="1"/>
  <c r="K199"/>
  <c r="L199" s="1"/>
  <c r="K201"/>
  <c r="L201" s="1"/>
  <c r="K206"/>
  <c r="L206" s="1"/>
  <c r="K214"/>
  <c r="L214" s="1"/>
  <c r="G215"/>
  <c r="G216"/>
  <c r="G8" i="6" l="1"/>
  <c r="G30"/>
  <c r="E7"/>
  <c r="E6" s="1"/>
  <c r="F8"/>
  <c r="F52"/>
  <c r="F30"/>
  <c r="F22"/>
  <c r="I9" i="1"/>
  <c r="I136" s="1"/>
  <c r="H9"/>
  <c r="H136" s="1"/>
  <c r="T9" i="5"/>
  <c r="E8"/>
  <c r="K51"/>
  <c r="J37"/>
  <c r="K157"/>
  <c r="L157" s="1"/>
  <c r="K187"/>
  <c r="L187" s="1"/>
  <c r="O159"/>
  <c r="P159" s="1"/>
  <c r="J191"/>
  <c r="H9"/>
  <c r="H8" s="1"/>
  <c r="H209" s="1"/>
  <c r="H211" s="1"/>
  <c r="H217" s="1"/>
  <c r="I8"/>
  <c r="I209" s="1"/>
  <c r="I211" s="1"/>
  <c r="O74"/>
  <c r="P74" s="1"/>
  <c r="K74"/>
  <c r="U37"/>
  <c r="F9"/>
  <c r="U143"/>
  <c r="F142"/>
  <c r="S142"/>
  <c r="D141"/>
  <c r="S141" s="1"/>
  <c r="O182"/>
  <c r="P182" s="1"/>
  <c r="K195"/>
  <c r="L195" s="1"/>
  <c r="J53"/>
  <c r="D9"/>
  <c r="D6" i="6"/>
  <c r="D70" s="1"/>
  <c r="E51"/>
  <c r="O179" i="5"/>
  <c r="P179" s="1"/>
  <c r="K179"/>
  <c r="L179" s="1"/>
  <c r="K174"/>
  <c r="O174"/>
  <c r="P174" s="1"/>
  <c r="K168"/>
  <c r="O168"/>
  <c r="P168" s="1"/>
  <c r="K162"/>
  <c r="O162"/>
  <c r="P162" s="1"/>
  <c r="G147"/>
  <c r="U147"/>
  <c r="O145"/>
  <c r="P145" s="1"/>
  <c r="K145"/>
  <c r="L145" s="1"/>
  <c r="J143"/>
  <c r="J147"/>
  <c r="O121"/>
  <c r="P121" s="1"/>
  <c r="K121"/>
  <c r="L121" s="1"/>
  <c r="O105"/>
  <c r="P105" s="1"/>
  <c r="K105"/>
  <c r="L105" s="1"/>
  <c r="J104"/>
  <c r="K71"/>
  <c r="O71"/>
  <c r="P71" s="1"/>
  <c r="K62"/>
  <c r="O62"/>
  <c r="P62" s="1"/>
  <c r="O120"/>
  <c r="P120" s="1"/>
  <c r="K120"/>
  <c r="L120" s="1"/>
  <c r="J119"/>
  <c r="O216"/>
  <c r="P216" s="1"/>
  <c r="K216"/>
  <c r="L216" s="1"/>
  <c r="J215"/>
  <c r="K112"/>
  <c r="J111"/>
  <c r="O112"/>
  <c r="P112" s="1"/>
  <c r="O72"/>
  <c r="P72" s="1"/>
  <c r="K72"/>
  <c r="L72" s="1"/>
  <c r="J9"/>
  <c r="K9" s="1"/>
  <c r="K53"/>
  <c r="O53"/>
  <c r="P53" s="1"/>
  <c r="K47"/>
  <c r="O47"/>
  <c r="P47" s="1"/>
  <c r="K44"/>
  <c r="O44"/>
  <c r="P44" s="1"/>
  <c r="K14"/>
  <c r="O14"/>
  <c r="P14" s="1"/>
  <c r="F110"/>
  <c r="U119"/>
  <c r="G119"/>
  <c r="F51" i="6" l="1"/>
  <c r="G51"/>
  <c r="F7"/>
  <c r="G7"/>
  <c r="F6"/>
  <c r="G6"/>
  <c r="U9" i="5"/>
  <c r="G9"/>
  <c r="S9"/>
  <c r="D8"/>
  <c r="I217"/>
  <c r="I213"/>
  <c r="E209"/>
  <c r="T8"/>
  <c r="U142"/>
  <c r="F141"/>
  <c r="G142"/>
  <c r="O191"/>
  <c r="P191" s="1"/>
  <c r="K191"/>
  <c r="L191" s="1"/>
  <c r="O37"/>
  <c r="P37" s="1"/>
  <c r="K37"/>
  <c r="L37" s="1"/>
  <c r="E70" i="6"/>
  <c r="O9" i="5"/>
  <c r="P9" s="1"/>
  <c r="L9"/>
  <c r="J110"/>
  <c r="O111"/>
  <c r="P111" s="1"/>
  <c r="K111"/>
  <c r="L111" s="1"/>
  <c r="O215"/>
  <c r="P215" s="1"/>
  <c r="K215"/>
  <c r="L215" s="1"/>
  <c r="O104"/>
  <c r="P104" s="1"/>
  <c r="K104"/>
  <c r="L104" s="1"/>
  <c r="J142"/>
  <c r="O143"/>
  <c r="P143" s="1"/>
  <c r="K143"/>
  <c r="L143" s="1"/>
  <c r="U110"/>
  <c r="G110"/>
  <c r="F97"/>
  <c r="O119"/>
  <c r="P119" s="1"/>
  <c r="K119"/>
  <c r="L119" s="1"/>
  <c r="K147"/>
  <c r="O147"/>
  <c r="P147" s="1"/>
  <c r="F70" i="6" l="1"/>
  <c r="G70"/>
  <c r="T209" i="5"/>
  <c r="E211"/>
  <c r="U141"/>
  <c r="R137"/>
  <c r="G141"/>
  <c r="D209"/>
  <c r="S8"/>
  <c r="E71" i="6"/>
  <c r="J141" i="5"/>
  <c r="O142"/>
  <c r="P142" s="1"/>
  <c r="K142"/>
  <c r="L142" s="1"/>
  <c r="O110"/>
  <c r="P110" s="1"/>
  <c r="K110"/>
  <c r="L110" s="1"/>
  <c r="U97"/>
  <c r="G97"/>
  <c r="F8"/>
  <c r="J97"/>
  <c r="F71" i="6" l="1"/>
  <c r="G71"/>
  <c r="D211" i="5"/>
  <c r="S209"/>
  <c r="T211"/>
  <c r="E213"/>
  <c r="O97"/>
  <c r="P97" s="1"/>
  <c r="K97"/>
  <c r="L97" s="1"/>
  <c r="J8"/>
  <c r="O141"/>
  <c r="P141" s="1"/>
  <c r="K141"/>
  <c r="L141" s="1"/>
  <c r="F209"/>
  <c r="G8"/>
  <c r="U8"/>
  <c r="D213" l="1"/>
  <c r="S211"/>
  <c r="D217"/>
  <c r="S217" s="1"/>
  <c r="T213"/>
  <c r="G213"/>
  <c r="E217"/>
  <c r="J209"/>
  <c r="V8"/>
  <c r="O8"/>
  <c r="P8" s="1"/>
  <c r="K8"/>
  <c r="L8" s="1"/>
  <c r="T7"/>
  <c r="R7"/>
  <c r="U209"/>
  <c r="G209"/>
  <c r="F211"/>
  <c r="F210"/>
  <c r="S213" l="1"/>
  <c r="H213"/>
  <c r="T217"/>
  <c r="G217"/>
  <c r="U211"/>
  <c r="G211"/>
  <c r="O209"/>
  <c r="P209" s="1"/>
  <c r="K209"/>
  <c r="L209" s="1"/>
  <c r="J211"/>
  <c r="U210"/>
  <c r="G210"/>
  <c r="J210"/>
  <c r="J217" l="1"/>
  <c r="O211"/>
  <c r="P211" s="1"/>
  <c r="K211"/>
  <c r="L211" s="1"/>
  <c r="O210"/>
  <c r="P210" s="1"/>
  <c r="K210"/>
  <c r="L210" s="1"/>
  <c r="J213" l="1"/>
  <c r="O217"/>
  <c r="P217" s="1"/>
  <c r="K217"/>
  <c r="L217" s="1"/>
  <c r="O213" l="1"/>
  <c r="P213" s="1"/>
  <c r="K213"/>
  <c r="L213" s="1"/>
  <c r="E83" i="4" l="1"/>
  <c r="G54" i="1" l="1"/>
  <c r="E23" i="4" l="1"/>
  <c r="F23" s="1"/>
  <c r="E45"/>
  <c r="D28"/>
  <c r="E80"/>
  <c r="F80" s="1"/>
  <c r="E61"/>
  <c r="E39"/>
  <c r="F39" s="1"/>
  <c r="E30"/>
  <c r="F30" s="1"/>
  <c r="E16"/>
  <c r="E12" s="1"/>
  <c r="F12" s="1"/>
  <c r="K130" i="1"/>
  <c r="L130" s="1"/>
  <c r="K132"/>
  <c r="L132" s="1"/>
  <c r="K133"/>
  <c r="L133" s="1"/>
  <c r="K134"/>
  <c r="L134" s="1"/>
  <c r="K98"/>
  <c r="L98" s="1"/>
  <c r="K99"/>
  <c r="K100"/>
  <c r="L100" s="1"/>
  <c r="K101"/>
  <c r="K102"/>
  <c r="L102" s="1"/>
  <c r="K55"/>
  <c r="L55" s="1"/>
  <c r="K126"/>
  <c r="L126" s="1"/>
  <c r="K109"/>
  <c r="L109" s="1"/>
  <c r="K127"/>
  <c r="L127" s="1"/>
  <c r="K107"/>
  <c r="L107" s="1"/>
  <c r="K95"/>
  <c r="L95" s="1"/>
  <c r="K97"/>
  <c r="L97" s="1"/>
  <c r="K129"/>
  <c r="L129" s="1"/>
  <c r="K128"/>
  <c r="L128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7"/>
  <c r="L117" s="1"/>
  <c r="K116"/>
  <c r="L116" s="1"/>
  <c r="K115"/>
  <c r="L115" s="1"/>
  <c r="K114"/>
  <c r="L114" s="1"/>
  <c r="K113"/>
  <c r="L113" s="1"/>
  <c r="K111"/>
  <c r="L111" s="1"/>
  <c r="K110"/>
  <c r="L110" s="1"/>
  <c r="K108"/>
  <c r="L108" s="1"/>
  <c r="K105"/>
  <c r="K96"/>
  <c r="L96" s="1"/>
  <c r="K94"/>
  <c r="L94" s="1"/>
  <c r="K93"/>
  <c r="L93" s="1"/>
  <c r="K92"/>
  <c r="L92" s="1"/>
  <c r="K91"/>
  <c r="L91" s="1"/>
  <c r="K89"/>
  <c r="L89" s="1"/>
  <c r="M66"/>
  <c r="M44"/>
  <c r="M47"/>
  <c r="M27"/>
  <c r="K81"/>
  <c r="L81" s="1"/>
  <c r="K82"/>
  <c r="L82" s="1"/>
  <c r="K80"/>
  <c r="L80" s="1"/>
  <c r="K75"/>
  <c r="L75" s="1"/>
  <c r="K76"/>
  <c r="L76" s="1"/>
  <c r="K78"/>
  <c r="L78" s="1"/>
  <c r="K73"/>
  <c r="L73" s="1"/>
  <c r="K69"/>
  <c r="L69" s="1"/>
  <c r="K70"/>
  <c r="L70" s="1"/>
  <c r="K68"/>
  <c r="L68" s="1"/>
  <c r="K65"/>
  <c r="K64"/>
  <c r="J63"/>
  <c r="G63"/>
  <c r="F63"/>
  <c r="E63"/>
  <c r="K61"/>
  <c r="L61" s="1"/>
  <c r="L60"/>
  <c r="K59"/>
  <c r="L59" s="1"/>
  <c r="K58"/>
  <c r="K57"/>
  <c r="K52"/>
  <c r="L52" s="1"/>
  <c r="K51"/>
  <c r="L51" s="1"/>
  <c r="K49"/>
  <c r="L49" s="1"/>
  <c r="K48"/>
  <c r="K46"/>
  <c r="L46" s="1"/>
  <c r="K45"/>
  <c r="K40"/>
  <c r="L40" s="1"/>
  <c r="K39"/>
  <c r="L39" s="1"/>
  <c r="K37"/>
  <c r="L37" s="1"/>
  <c r="K23"/>
  <c r="L23" s="1"/>
  <c r="K20"/>
  <c r="L20" s="1"/>
  <c r="F28"/>
  <c r="G28"/>
  <c r="J28"/>
  <c r="E28"/>
  <c r="F15"/>
  <c r="G15"/>
  <c r="J15"/>
  <c r="E15"/>
  <c r="F140"/>
  <c r="F138" s="1"/>
  <c r="J140"/>
  <c r="J138" s="1"/>
  <c r="E140"/>
  <c r="F118"/>
  <c r="G118"/>
  <c r="E118"/>
  <c r="F112"/>
  <c r="G112"/>
  <c r="E112"/>
  <c r="F106"/>
  <c r="G106"/>
  <c r="E106"/>
  <c r="F54"/>
  <c r="J56"/>
  <c r="J54" s="1"/>
  <c r="E54"/>
  <c r="F90"/>
  <c r="G90"/>
  <c r="E90"/>
  <c r="F67"/>
  <c r="G67"/>
  <c r="J67"/>
  <c r="E67"/>
  <c r="J72"/>
  <c r="J71" s="1"/>
  <c r="F43"/>
  <c r="G43"/>
  <c r="J43"/>
  <c r="E43"/>
  <c r="F42"/>
  <c r="J42"/>
  <c r="E42"/>
  <c r="F72"/>
  <c r="F71" s="1"/>
  <c r="K79"/>
  <c r="L79" s="1"/>
  <c r="E72"/>
  <c r="E71" s="1"/>
  <c r="L105" l="1"/>
  <c r="E43" i="4"/>
  <c r="F43" s="1"/>
  <c r="F45"/>
  <c r="E54"/>
  <c r="F54" s="1"/>
  <c r="F61"/>
  <c r="M99" i="1"/>
  <c r="L99"/>
  <c r="M101"/>
  <c r="L101"/>
  <c r="J62"/>
  <c r="M48"/>
  <c r="L48"/>
  <c r="M45"/>
  <c r="L45"/>
  <c r="M65"/>
  <c r="L65"/>
  <c r="M64"/>
  <c r="L64"/>
  <c r="K28"/>
  <c r="K29"/>
  <c r="L29" s="1"/>
  <c r="G138"/>
  <c r="K140"/>
  <c r="E138"/>
  <c r="F62"/>
  <c r="J106"/>
  <c r="J14"/>
  <c r="J13" s="1"/>
  <c r="J10" s="1"/>
  <c r="K74"/>
  <c r="G88"/>
  <c r="G87" s="1"/>
  <c r="E88"/>
  <c r="E87" s="1"/>
  <c r="E36" i="4"/>
  <c r="E28"/>
  <c r="F28" s="1"/>
  <c r="G14" i="1"/>
  <c r="G13" s="1"/>
  <c r="G10" s="1"/>
  <c r="M25"/>
  <c r="M82"/>
  <c r="M102"/>
  <c r="M100"/>
  <c r="M98"/>
  <c r="E10" i="4"/>
  <c r="F10" s="1"/>
  <c r="F88" i="1"/>
  <c r="F87" s="1"/>
  <c r="K42"/>
  <c r="L42" s="1"/>
  <c r="F14"/>
  <c r="F13" s="1"/>
  <c r="F10" s="1"/>
  <c r="E14"/>
  <c r="E13" s="1"/>
  <c r="E10" s="1"/>
  <c r="M46"/>
  <c r="K118"/>
  <c r="L118" s="1"/>
  <c r="K90"/>
  <c r="L90" s="1"/>
  <c r="K67"/>
  <c r="K56"/>
  <c r="E62"/>
  <c r="G72"/>
  <c r="G71" s="1"/>
  <c r="G62" s="1"/>
  <c r="K112"/>
  <c r="L112" s="1"/>
  <c r="K43"/>
  <c r="K77"/>
  <c r="L77" s="1"/>
  <c r="K106"/>
  <c r="L106" s="1"/>
  <c r="M26"/>
  <c r="K15"/>
  <c r="M59"/>
  <c r="K63"/>
  <c r="L63" s="1"/>
  <c r="D53" i="4"/>
  <c r="D23"/>
  <c r="G90"/>
  <c r="F90"/>
  <c r="G89"/>
  <c r="F89"/>
  <c r="G88"/>
  <c r="F88"/>
  <c r="G87"/>
  <c r="F87"/>
  <c r="G86"/>
  <c r="F86"/>
  <c r="G85"/>
  <c r="G83"/>
  <c r="G82"/>
  <c r="G81"/>
  <c r="G80"/>
  <c r="G75"/>
  <c r="G74"/>
  <c r="G73"/>
  <c r="G72"/>
  <c r="G71"/>
  <c r="G68"/>
  <c r="G67"/>
  <c r="G65"/>
  <c r="G64"/>
  <c r="G63"/>
  <c r="G62"/>
  <c r="G60"/>
  <c r="G59"/>
  <c r="G58"/>
  <c r="G57"/>
  <c r="G56"/>
  <c r="G55"/>
  <c r="G47"/>
  <c r="G46"/>
  <c r="G45"/>
  <c r="G41"/>
  <c r="G40"/>
  <c r="G39"/>
  <c r="G38"/>
  <c r="G37"/>
  <c r="G34"/>
  <c r="G32"/>
  <c r="G31"/>
  <c r="G29"/>
  <c r="G27"/>
  <c r="G26"/>
  <c r="G25"/>
  <c r="G24"/>
  <c r="G22"/>
  <c r="G21"/>
  <c r="G20"/>
  <c r="G19"/>
  <c r="G18"/>
  <c r="G17"/>
  <c r="G16"/>
  <c r="G15"/>
  <c r="G14"/>
  <c r="G13"/>
  <c r="G11"/>
  <c r="D87" i="1"/>
  <c r="D112"/>
  <c r="D72"/>
  <c r="D58"/>
  <c r="L58" s="1"/>
  <c r="D57"/>
  <c r="L57" s="1"/>
  <c r="D42"/>
  <c r="D43"/>
  <c r="D14"/>
  <c r="D29"/>
  <c r="M148"/>
  <c r="M147"/>
  <c r="M146"/>
  <c r="M145"/>
  <c r="M144"/>
  <c r="M139"/>
  <c r="M127"/>
  <c r="M124"/>
  <c r="M121"/>
  <c r="M115"/>
  <c r="M114"/>
  <c r="M113"/>
  <c r="M110"/>
  <c r="M109"/>
  <c r="M108"/>
  <c r="M107"/>
  <c r="M94"/>
  <c r="M92"/>
  <c r="M91"/>
  <c r="M89"/>
  <c r="M78"/>
  <c r="M70"/>
  <c r="M68"/>
  <c r="M53"/>
  <c r="M52"/>
  <c r="M50"/>
  <c r="M41"/>
  <c r="M40"/>
  <c r="M39"/>
  <c r="M38"/>
  <c r="M37"/>
  <c r="M36"/>
  <c r="M35"/>
  <c r="M34"/>
  <c r="M32"/>
  <c r="M31"/>
  <c r="M24"/>
  <c r="M23"/>
  <c r="M21"/>
  <c r="M20"/>
  <c r="M19"/>
  <c r="M18"/>
  <c r="M17"/>
  <c r="M12"/>
  <c r="G28" i="4" l="1"/>
  <c r="G36"/>
  <c r="F36"/>
  <c r="E53"/>
  <c r="F53" s="1"/>
  <c r="G54"/>
  <c r="L141" i="1"/>
  <c r="L140"/>
  <c r="L43"/>
  <c r="L56"/>
  <c r="L67"/>
  <c r="M28"/>
  <c r="L28"/>
  <c r="M74"/>
  <c r="L74"/>
  <c r="L15"/>
  <c r="K14"/>
  <c r="L14" s="1"/>
  <c r="M118"/>
  <c r="K138"/>
  <c r="L138" s="1"/>
  <c r="J9"/>
  <c r="J88"/>
  <c r="J87" s="1"/>
  <c r="E9"/>
  <c r="E136" s="1"/>
  <c r="G23" i="4"/>
  <c r="F9" i="1"/>
  <c r="F136" s="1"/>
  <c r="E9" i="4"/>
  <c r="M106" i="1"/>
  <c r="K88"/>
  <c r="L88" s="1"/>
  <c r="K54"/>
  <c r="L54" s="1"/>
  <c r="M67"/>
  <c r="K72"/>
  <c r="L72" s="1"/>
  <c r="G9"/>
  <c r="G136" s="1"/>
  <c r="M29"/>
  <c r="D56"/>
  <c r="D13"/>
  <c r="D71"/>
  <c r="G61" i="4"/>
  <c r="M15" i="1"/>
  <c r="M33"/>
  <c r="M76"/>
  <c r="M97"/>
  <c r="M51"/>
  <c r="M80"/>
  <c r="M143"/>
  <c r="M140"/>
  <c r="M116"/>
  <c r="M75"/>
  <c r="M79"/>
  <c r="M96"/>
  <c r="M90"/>
  <c r="M128"/>
  <c r="M95"/>
  <c r="M111"/>
  <c r="M122"/>
  <c r="M30"/>
  <c r="M49"/>
  <c r="M60"/>
  <c r="M63"/>
  <c r="M69"/>
  <c r="M73"/>
  <c r="M77"/>
  <c r="M81"/>
  <c r="M105"/>
  <c r="M119"/>
  <c r="M123"/>
  <c r="M126"/>
  <c r="G53" i="4" l="1"/>
  <c r="G9"/>
  <c r="F9"/>
  <c r="K13" i="1"/>
  <c r="L13" s="1"/>
  <c r="M141"/>
  <c r="M138"/>
  <c r="J136"/>
  <c r="E78" i="4"/>
  <c r="F78" s="1"/>
  <c r="K87" i="1"/>
  <c r="L87" s="1"/>
  <c r="K71"/>
  <c r="D10"/>
  <c r="G12" i="4"/>
  <c r="G42"/>
  <c r="G30"/>
  <c r="M57" i="1"/>
  <c r="M16"/>
  <c r="M54"/>
  <c r="M22"/>
  <c r="M58"/>
  <c r="M55"/>
  <c r="M42"/>
  <c r="M112"/>
  <c r="M72"/>
  <c r="M43"/>
  <c r="M56"/>
  <c r="L71" l="1"/>
  <c r="K62"/>
  <c r="L62" s="1"/>
  <c r="K10"/>
  <c r="L10" s="1"/>
  <c r="E79" i="4"/>
  <c r="F79" s="1"/>
  <c r="G78"/>
  <c r="G10"/>
  <c r="M14" i="1"/>
  <c r="M71"/>
  <c r="M62" s="1"/>
  <c r="M88"/>
  <c r="G79" i="4" l="1"/>
  <c r="M13" i="1"/>
  <c r="M87"/>
  <c r="M11" l="1"/>
  <c r="M10" l="1"/>
  <c r="K9"/>
  <c r="L9" l="1"/>
  <c r="M9"/>
  <c r="K136"/>
  <c r="L136" s="1"/>
  <c r="K137" l="1"/>
  <c r="L137" s="1"/>
  <c r="M136"/>
  <c r="M137" l="1"/>
</calcChain>
</file>

<file path=xl/sharedStrings.xml><?xml version="1.0" encoding="utf-8"?>
<sst xmlns="http://schemas.openxmlformats.org/spreadsheetml/2006/main" count="2534" uniqueCount="733">
  <si>
    <t>(тыс.тенге)</t>
  </si>
  <si>
    <t>№ п/п</t>
  </si>
  <si>
    <t>Наименование</t>
  </si>
  <si>
    <t>Единица измерен.</t>
  </si>
  <si>
    <t xml:space="preserve">Утверждено уполномоченным органом      </t>
  </si>
  <si>
    <t>Астанинское водохранилище</t>
  </si>
  <si>
    <t>Селетинское водохранилище</t>
  </si>
  <si>
    <t>Преображенский гидроузел</t>
  </si>
  <si>
    <t>АУП</t>
  </si>
  <si>
    <t>Фактические затраты</t>
  </si>
  <si>
    <t>Отклонение проекта СЕМ от действующей ТС 2017 г</t>
  </si>
  <si>
    <t>Причины отклонения</t>
  </si>
  <si>
    <t>сумма</t>
  </si>
  <si>
    <t>%</t>
  </si>
  <si>
    <t>I</t>
  </si>
  <si>
    <t>Затраты на производство и предоставление услуг-всего</t>
  </si>
  <si>
    <t>тыс.тенге</t>
  </si>
  <si>
    <t>Материальные затраты, всего</t>
  </si>
  <si>
    <t>1.1</t>
  </si>
  <si>
    <t>Сырьё и материалы, всего</t>
  </si>
  <si>
    <t>1.2</t>
  </si>
  <si>
    <t>Запасные части</t>
  </si>
  <si>
    <t>1.3</t>
  </si>
  <si>
    <t>ГСМ</t>
  </si>
  <si>
    <t>общая сумма</t>
  </si>
  <si>
    <t>1.3.1</t>
  </si>
  <si>
    <t>бензин</t>
  </si>
  <si>
    <t>АИ 92</t>
  </si>
  <si>
    <t>объем</t>
  </si>
  <si>
    <t>л</t>
  </si>
  <si>
    <t>цена</t>
  </si>
  <si>
    <t>тенге</t>
  </si>
  <si>
    <t>АИ 80</t>
  </si>
  <si>
    <t>1.3.2</t>
  </si>
  <si>
    <t>дизтопливо</t>
  </si>
  <si>
    <t>1.3.3</t>
  </si>
  <si>
    <t>Масла и смазки</t>
  </si>
  <si>
    <t>Моторное масло</t>
  </si>
  <si>
    <t xml:space="preserve">трансмиссионное </t>
  </si>
  <si>
    <t>специальное</t>
  </si>
  <si>
    <t>пластические</t>
  </si>
  <si>
    <t>1.4</t>
  </si>
  <si>
    <t>электроэнергия</t>
  </si>
  <si>
    <t>кВт</t>
  </si>
  <si>
    <t>тенгеъ</t>
  </si>
  <si>
    <t>ТОО "АРЭК-Энергосбыт" п. Аршалы (Астанинское водохранилище</t>
  </si>
  <si>
    <t>ТОО "АРЭК-Энергосбыт" (Преображенский гидроузел)</t>
  </si>
  <si>
    <t>ТОО "АРЭК-Энергосбыт" г.Степногорск Селетинское водохранилище</t>
  </si>
  <si>
    <t>2</t>
  </si>
  <si>
    <t>Затраты на оплату труда, всего</t>
  </si>
  <si>
    <t>2.1</t>
  </si>
  <si>
    <t>Заработная плата производственного персонала</t>
  </si>
  <si>
    <t>2.2</t>
  </si>
  <si>
    <t>социальный налог</t>
  </si>
  <si>
    <t>2.2.1</t>
  </si>
  <si>
    <t>социальные отчисления</t>
  </si>
  <si>
    <t>2.2.2</t>
  </si>
  <si>
    <t>2.3</t>
  </si>
  <si>
    <t>Мед. страхование</t>
  </si>
  <si>
    <t>3</t>
  </si>
  <si>
    <t>Амортизация</t>
  </si>
  <si>
    <t>4</t>
  </si>
  <si>
    <t>Капитальный ремонт не приводящий к увеличению стоимости основных средств</t>
  </si>
  <si>
    <t>5</t>
  </si>
  <si>
    <t>Прочие затраты, всего</t>
  </si>
  <si>
    <t>5.1</t>
  </si>
  <si>
    <t>Услуги связи</t>
  </si>
  <si>
    <t>5.2</t>
  </si>
  <si>
    <t>Командировки</t>
  </si>
  <si>
    <t>5.2.1</t>
  </si>
  <si>
    <t>За проезд</t>
  </si>
  <si>
    <t>5.2.2</t>
  </si>
  <si>
    <t>Проживание</t>
  </si>
  <si>
    <t>5.2.3</t>
  </si>
  <si>
    <t>Суточные</t>
  </si>
  <si>
    <t>5.3</t>
  </si>
  <si>
    <t>Охрана труда и ТБ</t>
  </si>
  <si>
    <t>5.3.1</t>
  </si>
  <si>
    <t>Страхование, в том числе</t>
  </si>
  <si>
    <t>5.3.1.1</t>
  </si>
  <si>
    <t>Обязательное страхование ГПО владельцев объектов, деятельность связанная с опасностью причинения вреда третьим лицам</t>
  </si>
  <si>
    <t>5.3.1.2</t>
  </si>
  <si>
    <t>Обязательное страхование ГПО владельцев ТС</t>
  </si>
  <si>
    <t>5.3.1.3</t>
  </si>
  <si>
    <t>Обязательное страхование ГПО перевозчика перед пассажирами</t>
  </si>
  <si>
    <t>5.3.1.4</t>
  </si>
  <si>
    <t>обследование грузоподъемного крана</t>
  </si>
  <si>
    <t>5.3.1.5</t>
  </si>
  <si>
    <t>Обязательное страхование ГПО работодателя за причинение вреда жизни и здоровью работника при исполнение им трудовых обязанностей</t>
  </si>
  <si>
    <t>5.3.1.6</t>
  </si>
  <si>
    <t>обязательное экологическое стразование</t>
  </si>
  <si>
    <t>5.3.2</t>
  </si>
  <si>
    <t>обучение и проверка знаний по ТБ и ОТ</t>
  </si>
  <si>
    <t>5.3.3</t>
  </si>
  <si>
    <t>спец.одежда</t>
  </si>
  <si>
    <t>5.3.4</t>
  </si>
  <si>
    <t>услуги по обслуживанию систем видеонаблюдения</t>
  </si>
  <si>
    <t>Охрана пультом</t>
  </si>
  <si>
    <t>5.4</t>
  </si>
  <si>
    <t>5.5</t>
  </si>
  <si>
    <t>II</t>
  </si>
  <si>
    <t>Расходы периода, всего</t>
  </si>
  <si>
    <t>6</t>
  </si>
  <si>
    <t>Общие административные расходы</t>
  </si>
  <si>
    <t>6.1</t>
  </si>
  <si>
    <t>Заработная плата административного перснола</t>
  </si>
  <si>
    <t>6.2</t>
  </si>
  <si>
    <t>Социальный налог</t>
  </si>
  <si>
    <t>6.2.1</t>
  </si>
  <si>
    <t>6.2.2</t>
  </si>
  <si>
    <t>6.3</t>
  </si>
  <si>
    <t>Мед.страхование</t>
  </si>
  <si>
    <t>6.4</t>
  </si>
  <si>
    <t>6.5</t>
  </si>
  <si>
    <t>6.6</t>
  </si>
  <si>
    <t>услуги банков</t>
  </si>
  <si>
    <t>6.7</t>
  </si>
  <si>
    <t>6.8</t>
  </si>
  <si>
    <t>канцтовары</t>
  </si>
  <si>
    <t>6.9</t>
  </si>
  <si>
    <t>электроэнергия покупная</t>
  </si>
  <si>
    <t>6.10</t>
  </si>
  <si>
    <t>6.11</t>
  </si>
  <si>
    <t>Налоги</t>
  </si>
  <si>
    <t>Налог на имущество</t>
  </si>
  <si>
    <t>Налог на землю</t>
  </si>
  <si>
    <t>Налог на транспорт</t>
  </si>
  <si>
    <t>оплата за эмиссию в окружающую среду</t>
  </si>
  <si>
    <t>Налог на воду</t>
  </si>
  <si>
    <t>6.12</t>
  </si>
  <si>
    <t>Прочие расходы</t>
  </si>
  <si>
    <t>6.12.1</t>
  </si>
  <si>
    <t>Хоз. Товары</t>
  </si>
  <si>
    <t>6.12.2</t>
  </si>
  <si>
    <t>аудиторские услуги</t>
  </si>
  <si>
    <t>услуги дезинсекции</t>
  </si>
  <si>
    <t>6.12.4</t>
  </si>
  <si>
    <t>комунальные услуги</t>
  </si>
  <si>
    <t>6.12.5</t>
  </si>
  <si>
    <t>почтовые услуги</t>
  </si>
  <si>
    <t>периодическая печать</t>
  </si>
  <si>
    <t>обслуживание 1 С</t>
  </si>
  <si>
    <t>Аренда офиса</t>
  </si>
  <si>
    <t>III</t>
  </si>
  <si>
    <t>Всего затрат</t>
  </si>
  <si>
    <t>IV</t>
  </si>
  <si>
    <t>Прибыль</t>
  </si>
  <si>
    <t>V</t>
  </si>
  <si>
    <t>Всего доходов</t>
  </si>
  <si>
    <t>VI</t>
  </si>
  <si>
    <t>Объем оказываемых услуг</t>
  </si>
  <si>
    <t>тыс.м3</t>
  </si>
  <si>
    <t>VII</t>
  </si>
  <si>
    <t>Тариф без НДС</t>
  </si>
  <si>
    <t>Справочно</t>
  </si>
  <si>
    <t>Среднесписочная численность работников, всего</t>
  </si>
  <si>
    <t>человек</t>
  </si>
  <si>
    <t>7.1</t>
  </si>
  <si>
    <t>Производственного персонала</t>
  </si>
  <si>
    <t>7.2</t>
  </si>
  <si>
    <t>Административного персонала</t>
  </si>
  <si>
    <t>8</t>
  </si>
  <si>
    <t>Среднемесячная заработная плата, всего</t>
  </si>
  <si>
    <t>8.1</t>
  </si>
  <si>
    <t>8.2</t>
  </si>
  <si>
    <t>Расходы на содержание и обслуживание технических средств управления, узлов связи, вычислительной техники и т.д.</t>
  </si>
  <si>
    <t>1.2.2</t>
  </si>
  <si>
    <t>Ф-л ТОО "Кокшетау Энерго Центр" Горэлектросети</t>
  </si>
  <si>
    <t>Запчасные части</t>
  </si>
  <si>
    <t>1.2.1</t>
  </si>
  <si>
    <t>Обслуживание видеонаблюдения</t>
  </si>
  <si>
    <t>5.4.</t>
  </si>
  <si>
    <t>5.4.1</t>
  </si>
  <si>
    <t>5.4.2</t>
  </si>
  <si>
    <t>5.4.2.1</t>
  </si>
  <si>
    <t>5.4.2.2</t>
  </si>
  <si>
    <t>6.5.1</t>
  </si>
  <si>
    <t>6.5.2</t>
  </si>
  <si>
    <t>6.5.3</t>
  </si>
  <si>
    <t>6.5.4</t>
  </si>
  <si>
    <t>6.5.5</t>
  </si>
  <si>
    <t>плата в фонд охраны приоды (от передвижных)</t>
  </si>
  <si>
    <t>Абонплата</t>
  </si>
  <si>
    <t>5.6</t>
  </si>
  <si>
    <t>5.7</t>
  </si>
  <si>
    <t>5.8</t>
  </si>
  <si>
    <t>Газ</t>
  </si>
  <si>
    <t>6.9.1</t>
  </si>
  <si>
    <t>6.9.2</t>
  </si>
  <si>
    <t>6.9.3</t>
  </si>
  <si>
    <t>6.13.3</t>
  </si>
  <si>
    <t>6.13</t>
  </si>
  <si>
    <t>6.13.1</t>
  </si>
  <si>
    <t>6.13.2</t>
  </si>
  <si>
    <t>6.13.4</t>
  </si>
  <si>
    <t>6.13.5</t>
  </si>
  <si>
    <t>6.13.6</t>
  </si>
  <si>
    <t>6.13.7</t>
  </si>
  <si>
    <t>6.13.8</t>
  </si>
  <si>
    <t>6.13.9</t>
  </si>
  <si>
    <t>6.13.10</t>
  </si>
  <si>
    <t>6.13.11</t>
  </si>
  <si>
    <t>6.13.12</t>
  </si>
  <si>
    <t>6.13.13</t>
  </si>
  <si>
    <t>6.7.1</t>
  </si>
  <si>
    <t>6.7.2</t>
  </si>
  <si>
    <t>6.7.3</t>
  </si>
  <si>
    <t>Госпошлина</t>
  </si>
  <si>
    <t>база "закон"</t>
  </si>
  <si>
    <t>Междугородные разговоры</t>
  </si>
  <si>
    <t>Нотариальные услуги</t>
  </si>
  <si>
    <t>Объявлениев газету и телерад</t>
  </si>
  <si>
    <t>Платная справка</t>
  </si>
  <si>
    <t>Изготовлению жалюзи</t>
  </si>
  <si>
    <t>Разговоры по сети сот.операторов</t>
  </si>
  <si>
    <t>Ремонт и наладка и обслуживание тревожной сингализации "Дозвон"</t>
  </si>
  <si>
    <t>5.1.1</t>
  </si>
  <si>
    <t>5.1.2</t>
  </si>
  <si>
    <t>5.1.3</t>
  </si>
  <si>
    <t>Работы по установке приборов учета</t>
  </si>
  <si>
    <t>Работа по списанию в пределах плана пройдет до конца текущего года</t>
  </si>
  <si>
    <t>Списание осуществится до конца текущего года</t>
  </si>
  <si>
    <t>Акмолинский филиал республиканского государственного предприятия на праве хозяйственного ведения "Казводхоз" Комитета по водным ресурсам Министерства сельского хозяйства</t>
  </si>
  <si>
    <t>Исполнение тарифной сметы на оказание услуги по подаче воды по Кокшетаускому групповому водопроводу за июль  2018 года</t>
  </si>
  <si>
    <t>Ед. изм.</t>
  </si>
  <si>
    <t>за месяц</t>
  </si>
  <si>
    <t>с начала года</t>
  </si>
  <si>
    <t>Причины отклонений</t>
  </si>
  <si>
    <t xml:space="preserve">план по  ТС </t>
  </si>
  <si>
    <t>план по ПР</t>
  </si>
  <si>
    <t>фактические затраты</t>
  </si>
  <si>
    <t>отклонение +,-</t>
  </si>
  <si>
    <t>отклонение,%</t>
  </si>
  <si>
    <t xml:space="preserve">отклонение +,- по ТС </t>
  </si>
  <si>
    <t xml:space="preserve">отклонение,%  по ТС </t>
  </si>
  <si>
    <t>I.</t>
  </si>
  <si>
    <t>Затраты на производство и представление услуг-всего</t>
  </si>
  <si>
    <t>1.</t>
  </si>
  <si>
    <t>Материальные затраты-всего</t>
  </si>
  <si>
    <t>1.1.</t>
  </si>
  <si>
    <t>1.1.1.</t>
  </si>
  <si>
    <t>химические реагенты</t>
  </si>
  <si>
    <t>1.1.1.1.</t>
  </si>
  <si>
    <t>хлор жидкий</t>
  </si>
  <si>
    <t xml:space="preserve">уменьшение подачи воды в связи с не выделением субсидий </t>
  </si>
  <si>
    <t>кг.</t>
  </si>
  <si>
    <t>1.1.1.2.</t>
  </si>
  <si>
    <t>коагулянт Бопак Е</t>
  </si>
  <si>
    <t>1.1.1.3.</t>
  </si>
  <si>
    <t>гипохлорит кальция</t>
  </si>
  <si>
    <t>1.1.1.4.</t>
  </si>
  <si>
    <t xml:space="preserve">гипохлорит натрия </t>
  </si>
  <si>
    <t>1.1.1.5.</t>
  </si>
  <si>
    <t>ингибитор отложения минеральных солей</t>
  </si>
  <si>
    <t>полиакриламид</t>
  </si>
  <si>
    <t>1.1.2</t>
  </si>
  <si>
    <t>прочие материалы, всего</t>
  </si>
  <si>
    <t>1.1.2.1</t>
  </si>
  <si>
    <t>материалы на ремонтно-эксплуатационные нужды</t>
  </si>
  <si>
    <t>1.1.2.2</t>
  </si>
  <si>
    <t>материалы на ремонтно-эксплуатационные нужды электрооборудования</t>
  </si>
  <si>
    <t>не был предусмотрен в списании электродвигатель, стоимостью 115,0 тыс. тенге</t>
  </si>
  <si>
    <t>1.1.2.3</t>
  </si>
  <si>
    <t>реактивы</t>
  </si>
  <si>
    <t>1.1.2.4</t>
  </si>
  <si>
    <t>лабораторная  посуда и материалы</t>
  </si>
  <si>
    <t>1.1.3</t>
  </si>
  <si>
    <t>запасные части</t>
  </si>
  <si>
    <t>1.1.3.1.</t>
  </si>
  <si>
    <t>на механизмы и автотранспорт</t>
  </si>
  <si>
    <t>топливо, всего</t>
  </si>
  <si>
    <t>уголь</t>
  </si>
  <si>
    <t>тонн</t>
  </si>
  <si>
    <t xml:space="preserve">АИ -80  </t>
  </si>
  <si>
    <t>уменьшение использования а/м, работающих на АИ-80</t>
  </si>
  <si>
    <t xml:space="preserve"> объем</t>
  </si>
  <si>
    <t>АИ- 92</t>
  </si>
  <si>
    <t xml:space="preserve">   объем</t>
  </si>
  <si>
    <t>1.2.3</t>
  </si>
  <si>
    <t>1.2.4</t>
  </si>
  <si>
    <t>масла и смазки</t>
  </si>
  <si>
    <t>автол М-8</t>
  </si>
  <si>
    <t>масло гидравлическое</t>
  </si>
  <si>
    <t>проведение техобслуж. экскаваторов в 4 кв.</t>
  </si>
  <si>
    <t>масло дизельное</t>
  </si>
  <si>
    <t>масло трансмиссионное</t>
  </si>
  <si>
    <t>специальные масла</t>
  </si>
  <si>
    <t>пластичные смазки (литол)</t>
  </si>
  <si>
    <t>проведение техобслуж. трала в 4 кв.</t>
  </si>
  <si>
    <t>кг</t>
  </si>
  <si>
    <t xml:space="preserve"> общий объем</t>
  </si>
  <si>
    <t>кВт/ч</t>
  </si>
  <si>
    <t>кол-во</t>
  </si>
  <si>
    <t>Ф-л ТОО "Кокшетау Энерго Центр" ВостокЭнерго - г. Шучинск</t>
  </si>
  <si>
    <t>Ф-л ТОО "Кокшетау Энерго Центр" ВостокЭнерго - 12 подъем</t>
  </si>
  <si>
    <t>Ф-л ТОО "Солтустік Энерго Орталық" Айыртай Энерго</t>
  </si>
  <si>
    <t>2.</t>
  </si>
  <si>
    <t>2.1.</t>
  </si>
  <si>
    <t>зарплата</t>
  </si>
  <si>
    <t>2.2.</t>
  </si>
  <si>
    <t>2.3.</t>
  </si>
  <si>
    <t>2.4.</t>
  </si>
  <si>
    <t>медстрахование</t>
  </si>
  <si>
    <t>социальные пособия</t>
  </si>
  <si>
    <t>3.</t>
  </si>
  <si>
    <t>3.1.</t>
  </si>
  <si>
    <t>амортизация основных фондов</t>
  </si>
  <si>
    <t>4.</t>
  </si>
  <si>
    <t>Ремонт - всего</t>
  </si>
  <si>
    <t>4.1.</t>
  </si>
  <si>
    <t>капитальный ремонт, не приводящий к увеличению стоимости основных средств</t>
  </si>
  <si>
    <t>по закупу сумма составила меньше</t>
  </si>
  <si>
    <t>5.</t>
  </si>
  <si>
    <t>5.1.</t>
  </si>
  <si>
    <t>вахтовые</t>
  </si>
  <si>
    <t xml:space="preserve">уменьшение численности </t>
  </si>
  <si>
    <t>5.2.</t>
  </si>
  <si>
    <t>затраты на аттестацию, поверку приборов учета воды, средств измерений</t>
  </si>
  <si>
    <t>5.2.1.</t>
  </si>
  <si>
    <t>поверка и ремонт приборов учета воды</t>
  </si>
  <si>
    <t>5.2.2.</t>
  </si>
  <si>
    <t>поверка лабораторных  приборов и СИ</t>
  </si>
  <si>
    <t>5.2.3.</t>
  </si>
  <si>
    <t>аттестация лаборатории (раз в 3 года - 2016 г., 2019 г.)</t>
  </si>
  <si>
    <t>5.3.</t>
  </si>
  <si>
    <t>дератизационные услуги</t>
  </si>
  <si>
    <t>охрана труда и техника безопасности, в т.ч.</t>
  </si>
  <si>
    <t>5.4.1.</t>
  </si>
  <si>
    <t>прохождение медосмотра</t>
  </si>
  <si>
    <t>5.4.2.</t>
  </si>
  <si>
    <t xml:space="preserve">затраты на спецодежду </t>
  </si>
  <si>
    <t>списание спецодежды, не предусмотренной в корректировке</t>
  </si>
  <si>
    <t>5.4.3.</t>
  </si>
  <si>
    <t>обучение и атестация по безопасности и охране труда</t>
  </si>
  <si>
    <t>5.3.4.</t>
  </si>
  <si>
    <t>перезарядка огнетушителей (раз в 5 лет - 2019 г.)</t>
  </si>
  <si>
    <t>услуги связи</t>
  </si>
  <si>
    <t>другие затраты</t>
  </si>
  <si>
    <t>5.6.1</t>
  </si>
  <si>
    <t>командировочные расходы</t>
  </si>
  <si>
    <t>суточные в пределах РК</t>
  </si>
  <si>
    <t>расходы на наем жилого помещения</t>
  </si>
  <si>
    <t>расходы на проезд</t>
  </si>
  <si>
    <t>5.6.2</t>
  </si>
  <si>
    <t>услуги экспертизы</t>
  </si>
  <si>
    <t>5.6.2.1.</t>
  </si>
  <si>
    <t>испытание, поверка, измерение сопротивления</t>
  </si>
  <si>
    <t>5.6.2.2.</t>
  </si>
  <si>
    <t>аттестация электротехнического персонала</t>
  </si>
  <si>
    <t>5.6.2.3.</t>
  </si>
  <si>
    <t>испытание защитных средств</t>
  </si>
  <si>
    <t>5.6.3</t>
  </si>
  <si>
    <t>услуги по регулированию стока р. Есиль</t>
  </si>
  <si>
    <t>тыс. тенге</t>
  </si>
  <si>
    <t>5.6.4</t>
  </si>
  <si>
    <t>затраты на демеркуризацию</t>
  </si>
  <si>
    <t>5.6.5</t>
  </si>
  <si>
    <t>затраты на оплату услуг по обслуживанию лифтов</t>
  </si>
  <si>
    <t>5.6.6</t>
  </si>
  <si>
    <t>затраты на оплату отвода и очистку сточных вод</t>
  </si>
  <si>
    <t>предусм. двойная промывка резервуара 5,0тыс. м3, факт. была проведена одна.</t>
  </si>
  <si>
    <t>5.6.7</t>
  </si>
  <si>
    <t>техническое обслуживание систем видеонаблюдения и охранно-пожарной сигнализации</t>
  </si>
  <si>
    <t>5.6.8</t>
  </si>
  <si>
    <t>исследования воды</t>
  </si>
  <si>
    <t>5.6.9</t>
  </si>
  <si>
    <t>затраты на проезд крупногабаритной и тяжелой техники</t>
  </si>
  <si>
    <t>5.8.11</t>
  </si>
  <si>
    <t>поверка мостового крана (раз в 3 года -2017 г., 2020 г.)</t>
  </si>
  <si>
    <t>5.6.10</t>
  </si>
  <si>
    <t>услуга по ремонту э/двигателя и услуги по ремонту техники</t>
  </si>
  <si>
    <t>не был предусмотрен ремонт насоса ГУРа на 6,2 тыс.тенге</t>
  </si>
  <si>
    <t>5.6.11</t>
  </si>
  <si>
    <t>расходы по экологии</t>
  </si>
  <si>
    <t>5.6.12</t>
  </si>
  <si>
    <t>сбор за оформление и постановку на учет автотранспорта</t>
  </si>
  <si>
    <t>5.6.13</t>
  </si>
  <si>
    <t>разработка программы ПЭК, проекта ПДВ и ПДС для получения разрешения на эмиссии в окружающую среду</t>
  </si>
  <si>
    <t>5.6.14</t>
  </si>
  <si>
    <t>техосмотр</t>
  </si>
  <si>
    <t>5.6.15</t>
  </si>
  <si>
    <t>аттестация рабочих мест</t>
  </si>
  <si>
    <t>услуга по ремонту,наладке и обслуживанию сигнализации "Дозвон"</t>
  </si>
  <si>
    <t>услуга по ремонту,наладке и обслуживанию частотных преобразователей</t>
  </si>
  <si>
    <t>разрешение на спец.проезд техники</t>
  </si>
  <si>
    <t>сбор за землестроительные работы и техническое обследование недвижимости</t>
  </si>
  <si>
    <t xml:space="preserve">услуги по актуализации,обеспечению нормаотивной документации </t>
  </si>
  <si>
    <t>Общие и административные расходы</t>
  </si>
  <si>
    <t>6.1.</t>
  </si>
  <si>
    <t>сырьё и материалы, всего</t>
  </si>
  <si>
    <t>6.1.1.</t>
  </si>
  <si>
    <t>содержание служебного автотранспорта</t>
  </si>
  <si>
    <t>6.1.2.</t>
  </si>
  <si>
    <t>6.2.</t>
  </si>
  <si>
    <t>зарплата административного  и обслуживающего персонала</t>
  </si>
  <si>
    <t>6.3.</t>
  </si>
  <si>
    <t>соц.пособие</t>
  </si>
  <si>
    <t>6.4.</t>
  </si>
  <si>
    <t>уменьшение количества платежей</t>
  </si>
  <si>
    <t>6.5.</t>
  </si>
  <si>
    <t>амортизация</t>
  </si>
  <si>
    <t>6.5.1.</t>
  </si>
  <si>
    <t>6.5.2.</t>
  </si>
  <si>
    <t>амортизация НМА</t>
  </si>
  <si>
    <t>6.6.</t>
  </si>
  <si>
    <t>расходы на содержание и обслуживание технических средств управления, узлов связи, вычислительной техники и т.д.</t>
  </si>
  <si>
    <t>6.6.1.</t>
  </si>
  <si>
    <t>вычислительная техника</t>
  </si>
  <si>
    <t>6.7.</t>
  </si>
  <si>
    <t>коммунальные услуги</t>
  </si>
  <si>
    <t>6.7.1.</t>
  </si>
  <si>
    <t>отопление</t>
  </si>
  <si>
    <t>Гкал</t>
  </si>
  <si>
    <t>по фактическому потреблению</t>
  </si>
  <si>
    <t>6.7.2.</t>
  </si>
  <si>
    <t>вывоз мусора</t>
  </si>
  <si>
    <t>м3</t>
  </si>
  <si>
    <t>6.7.3.</t>
  </si>
  <si>
    <t xml:space="preserve">вода питьевая </t>
  </si>
  <si>
    <t>6.7.4.</t>
  </si>
  <si>
    <t>откачка септика</t>
  </si>
  <si>
    <t>отведение сточных вод</t>
  </si>
  <si>
    <t>6.8.</t>
  </si>
  <si>
    <t>6.9.</t>
  </si>
  <si>
    <t>услуга связи</t>
  </si>
  <si>
    <t>6.10.</t>
  </si>
  <si>
    <t>охрана труда и техника безопасности</t>
  </si>
  <si>
    <t>6.11.</t>
  </si>
  <si>
    <t xml:space="preserve">налоги </t>
  </si>
  <si>
    <t>6.11.1.</t>
  </si>
  <si>
    <t>налог на транспортные средства</t>
  </si>
  <si>
    <t>6.11.2.</t>
  </si>
  <si>
    <t>налог на имущество</t>
  </si>
  <si>
    <t>по данным бухгалтерского учета</t>
  </si>
  <si>
    <t>6.11.3.</t>
  </si>
  <si>
    <t xml:space="preserve">земельный налог </t>
  </si>
  <si>
    <t>6.12.</t>
  </si>
  <si>
    <t>плата за пользование водными ресурсами из поверхностных источников</t>
  </si>
  <si>
    <t xml:space="preserve">уменьшение забора воды в связи с не выделением субсидий </t>
  </si>
  <si>
    <t>6.13.</t>
  </si>
  <si>
    <t>плата в фонд охраны природы</t>
  </si>
  <si>
    <t>бухгалтерией АФ не были пере-даны в КГВ начисления за 3 кв.</t>
  </si>
  <si>
    <t>6.13.1.</t>
  </si>
  <si>
    <t>от стационарных источников</t>
  </si>
  <si>
    <t>6.13.2.</t>
  </si>
  <si>
    <t>от передвижных</t>
  </si>
  <si>
    <t>6.13.3.</t>
  </si>
  <si>
    <t>сброс загрязняющих веществ</t>
  </si>
  <si>
    <t>6.14.</t>
  </si>
  <si>
    <t>другие расходы</t>
  </si>
  <si>
    <t>6.14.1</t>
  </si>
  <si>
    <t>услуги аудита</t>
  </si>
  <si>
    <t>6.14.2</t>
  </si>
  <si>
    <t>канцелярские</t>
  </si>
  <si>
    <t>6.14.3</t>
  </si>
  <si>
    <t>затраты на приобретение печатной продукции (бланки)</t>
  </si>
  <si>
    <t>6.14.4</t>
  </si>
  <si>
    <t>затраты на оплату обязательного страхования</t>
  </si>
  <si>
    <t>6.14.4.1</t>
  </si>
  <si>
    <t>обязательное страхование гражданско- правовой ответственности владельцев транспортных средств</t>
  </si>
  <si>
    <t>6.14.4.2</t>
  </si>
  <si>
    <t>обязательное страхование ГПО работодателя за причинение вреда жизни и здоровью работника при исполнении им трудовых (служебных) обязан.</t>
  </si>
  <si>
    <t>6.14.4.3</t>
  </si>
  <si>
    <t>обязательное страхование ГПО владельцев объектов, деятельность которых связана с опасностью причинения вреда третьим лицам</t>
  </si>
  <si>
    <t>6.14.4.4</t>
  </si>
  <si>
    <t>обязательное экологическое страхование</t>
  </si>
  <si>
    <t>6.14.5</t>
  </si>
  <si>
    <t>объявление</t>
  </si>
  <si>
    <t>6.14.6</t>
  </si>
  <si>
    <t>регистрация нежилого объекта</t>
  </si>
  <si>
    <t>6.14.7</t>
  </si>
  <si>
    <t>предусматривалось большее кол-во писем</t>
  </si>
  <si>
    <t>6.14.8</t>
  </si>
  <si>
    <t>госпошлина</t>
  </si>
  <si>
    <t>не предусмотрено в ТС</t>
  </si>
  <si>
    <t>6.14.9</t>
  </si>
  <si>
    <t>пеня за теплоснабжение</t>
  </si>
  <si>
    <t>6.14.10</t>
  </si>
  <si>
    <t>пеня и штраф по налогу на землю</t>
  </si>
  <si>
    <t>услуги по утилизации</t>
  </si>
  <si>
    <t xml:space="preserve">Всего доходов </t>
  </si>
  <si>
    <t>Забор воды</t>
  </si>
  <si>
    <t>VIII</t>
  </si>
  <si>
    <t>Нормативные потери</t>
  </si>
  <si>
    <t>IX</t>
  </si>
  <si>
    <t>тенге/м3</t>
  </si>
  <si>
    <t>Справочно:</t>
  </si>
  <si>
    <t>производственного персонала</t>
  </si>
  <si>
    <t>административного персонала</t>
  </si>
  <si>
    <t xml:space="preserve"> Наименование субъекта:Акмолинский филиал Республиканского государственного предприятия на праве хозяйственного ведения "Казводхоз" Комитета по водным ресурсам Министерства сельского хозяйства Республики Казахстан</t>
  </si>
  <si>
    <t>№п/п</t>
  </si>
  <si>
    <t>Наименование показателей</t>
  </si>
  <si>
    <t>Единица измерения</t>
  </si>
  <si>
    <t>Отколнение +,-</t>
  </si>
  <si>
    <t>Отколнение %</t>
  </si>
  <si>
    <t>Затраты на производство товаров и предоставление услуг, всего</t>
  </si>
  <si>
    <t>Материальные затраты,всего</t>
  </si>
  <si>
    <t>в том числе:</t>
  </si>
  <si>
    <t>Сырье и материалы</t>
  </si>
  <si>
    <t>1.1.1</t>
  </si>
  <si>
    <t>хим.реагенты</t>
  </si>
  <si>
    <t>прочие материалы</t>
  </si>
  <si>
    <t>Энергия покупная</t>
  </si>
  <si>
    <t>Вода покупная</t>
  </si>
  <si>
    <t>Заработная плата</t>
  </si>
  <si>
    <t>Обязательное медицинское страхование</t>
  </si>
  <si>
    <t>Ремонт, всего</t>
  </si>
  <si>
    <t>4.1</t>
  </si>
  <si>
    <t>Текущий ремонт</t>
  </si>
  <si>
    <t>4.2</t>
  </si>
  <si>
    <t xml:space="preserve">Капитальный ремонт </t>
  </si>
  <si>
    <t>Командировачные расходы</t>
  </si>
  <si>
    <t>Охрана труда и техника безопасности</t>
  </si>
  <si>
    <t xml:space="preserve">Плата за использование природных ресурсов </t>
  </si>
  <si>
    <t>Обязательные виды страхования</t>
  </si>
  <si>
    <t>Другие затраты</t>
  </si>
  <si>
    <t>Общие и административные расходы, всего</t>
  </si>
  <si>
    <t>Заработная плата адм. персонала</t>
  </si>
  <si>
    <t>услуги банка</t>
  </si>
  <si>
    <t>налоги</t>
  </si>
  <si>
    <t>Забор</t>
  </si>
  <si>
    <t>Объемы оказваемых услуг</t>
  </si>
  <si>
    <t>Тариф (без НДС)</t>
  </si>
  <si>
    <t>Среднемесячная заработная плата,всего</t>
  </si>
  <si>
    <t>Директор</t>
  </si>
  <si>
    <t>Е.Бадашев</t>
  </si>
  <si>
    <t>Начальник отдела тарифообразования, планирования и экономического анализа</t>
  </si>
  <si>
    <t>А.Абельдинов</t>
  </si>
  <si>
    <t>Исп. Жумажанов А.</t>
  </si>
  <si>
    <t>8(7172)29-02-82</t>
  </si>
  <si>
    <t>Госзакуп</t>
  </si>
  <si>
    <t>Отдел технического обеспичен</t>
  </si>
  <si>
    <t>Перерегистрация транспорта</t>
  </si>
  <si>
    <t>Перезарядка огнетушителей</t>
  </si>
  <si>
    <t>Утверждено уполномоченным органом</t>
  </si>
  <si>
    <t>1.2.</t>
  </si>
  <si>
    <t>1.3.</t>
  </si>
  <si>
    <t>1.3.1.</t>
  </si>
  <si>
    <t>1.3.2.</t>
  </si>
  <si>
    <t>1.3.3.</t>
  </si>
  <si>
    <t>Мед. Страхование</t>
  </si>
  <si>
    <t>Капитальный ремонт, не приводящий к увеличению стоимости основных средств</t>
  </si>
  <si>
    <t>командировки</t>
  </si>
  <si>
    <t xml:space="preserve">Стархование в том числе </t>
  </si>
  <si>
    <t>Обследование грузоподъемного экрана</t>
  </si>
  <si>
    <t>Обязательное страхование ГПО работадателя за причинение вреда жизни и здоровью работника при исполненииимтрудовых (служебных) обязанностей</t>
  </si>
  <si>
    <t xml:space="preserve">обязательное экологическое страхование </t>
  </si>
  <si>
    <t>спец одежда</t>
  </si>
  <si>
    <t>охрана пультом</t>
  </si>
  <si>
    <t>5.9</t>
  </si>
  <si>
    <t>ремонт разъединительный проводов эл.энер</t>
  </si>
  <si>
    <t>услуга по установке настройке компьютерного серверного оборудования</t>
  </si>
  <si>
    <t>канцелярские товары</t>
  </si>
  <si>
    <t xml:space="preserve">электроэнергия покупная </t>
  </si>
  <si>
    <t>содержание автотранспорта, в т.ч.</t>
  </si>
  <si>
    <t xml:space="preserve">налог на имущство </t>
  </si>
  <si>
    <t>змельный налог</t>
  </si>
  <si>
    <t>налог на транспорт</t>
  </si>
  <si>
    <t>оплата за эмисию в окружающию среду</t>
  </si>
  <si>
    <t>6.11.5.</t>
  </si>
  <si>
    <t>налог на воду</t>
  </si>
  <si>
    <t>прочие расходы</t>
  </si>
  <si>
    <t>6.12.1.</t>
  </si>
  <si>
    <t>хоз.товары и материалы</t>
  </si>
  <si>
    <t>6.12.2.</t>
  </si>
  <si>
    <t>нотариальные услуги</t>
  </si>
  <si>
    <t>6.12.3.</t>
  </si>
  <si>
    <t>услуги дезинсексции, деротизации</t>
  </si>
  <si>
    <t>6.12.4.</t>
  </si>
  <si>
    <t>база "Закон"</t>
  </si>
  <si>
    <t xml:space="preserve">услуги типографии (бланки, штампы, печать, вывески) </t>
  </si>
  <si>
    <t xml:space="preserve">обслуживание 1С бухалгертия </t>
  </si>
  <si>
    <t>обязательное страхование ГПО владельцев ТС</t>
  </si>
  <si>
    <t>8.</t>
  </si>
  <si>
    <t>9.</t>
  </si>
  <si>
    <t>9.1</t>
  </si>
  <si>
    <t>9.2</t>
  </si>
  <si>
    <t>Главный бухгалтер</t>
  </si>
  <si>
    <t>А.Алшинбаева</t>
  </si>
  <si>
    <t>Исп: Кансейтов А.</t>
  </si>
  <si>
    <t>газ</t>
  </si>
  <si>
    <t>Акмолинский филиал Республиканского  государственного  предприятия  на праве хозяйственного ведения "Казводхоз" Министерства селсьского хозяйства Республики Казахстан</t>
  </si>
  <si>
    <t>Қазақстан Республикасы Ауыл шаруашылық министрлігінің «Қазсушар» шаруашылық жүргізу құқығындағы республикалық мемлекеттік кәсіпорнының Ақмола филиалы</t>
  </si>
  <si>
    <t>Р/с №</t>
  </si>
  <si>
    <t>сомасы</t>
  </si>
  <si>
    <t>Атауы</t>
  </si>
  <si>
    <t>Өлшем бірлігі</t>
  </si>
  <si>
    <t xml:space="preserve">Тауарларды өндіруге және қызметтерді ұсынуға шығындар, барлығы </t>
  </si>
  <si>
    <t>шикізат және материалдар, барлығы</t>
  </si>
  <si>
    <t>қосалқы бөлшектер</t>
  </si>
  <si>
    <t>ЖЖМ</t>
  </si>
  <si>
    <t>майлар және майлаулар</t>
  </si>
  <si>
    <t>жанар май</t>
  </si>
  <si>
    <t>Жалақы төлеміне шығындар, барлығы</t>
  </si>
  <si>
    <t>өндірістік  персоналдың еңбекақысы</t>
  </si>
  <si>
    <t>әлеуметтік салық</t>
  </si>
  <si>
    <t>Міндетті әлеуметтік медициналық сақтандыру</t>
  </si>
  <si>
    <t xml:space="preserve">Негізгі құралдың құнының өсуіне әкеп соқпайтын күрделі жөндеу </t>
  </si>
  <si>
    <t>Басқа шығындар, барлығы</t>
  </si>
  <si>
    <t>Байланыс қызметі</t>
  </si>
  <si>
    <t>Іссапар</t>
  </si>
  <si>
    <t>Еңбекті қорғау және ТҚ</t>
  </si>
  <si>
    <t>Объект иесінің АҚЖ өзге адамдарды міндетті сақтандыру</t>
  </si>
  <si>
    <t>Көлік иесілерінің АҚЖ міндетті сақтандыру</t>
  </si>
  <si>
    <t>Жүргізушінің жолаушының алдындағы АҚЖ міндетті сақтандыру</t>
  </si>
  <si>
    <t>Жук көтергіш кранды зерттеу</t>
  </si>
  <si>
    <t>Жұмыс берушінің қызметкерге зиян тигізген үшін АҚЖ міндетті сақтандыру</t>
  </si>
  <si>
    <t>Экологиялық міндетті сақтандыру</t>
  </si>
  <si>
    <t>қауіпсіздік техникасы бойынша оқыту және тексеру</t>
  </si>
  <si>
    <t>Арнайы киім</t>
  </si>
  <si>
    <t>Бейнебақылау жүйелерін қызмет көрсету бойынша қызметтер</t>
  </si>
  <si>
    <t>Пультпен күзету</t>
  </si>
  <si>
    <t>Кезеңнің шығысы, барлығы</t>
  </si>
  <si>
    <t xml:space="preserve">Жалпы және әкімшілік шығыстар </t>
  </si>
  <si>
    <t xml:space="preserve">әкімшілік  персоналдың жалақысы </t>
  </si>
  <si>
    <t>Басқарудың техникалық құралдарына, есептеуіш техниканы күтіп ұстауға және қызмет көрсетуге шығыстар және т.б.</t>
  </si>
  <si>
    <t>Банк қызметтері</t>
  </si>
  <si>
    <t>Кеңсе тауарлары</t>
  </si>
  <si>
    <t>Көлікті қамтамассыз ету, оның ішінде</t>
  </si>
  <si>
    <t>Салықтар:</t>
  </si>
  <si>
    <t>Мүлік салығы</t>
  </si>
  <si>
    <t>Жер салығы</t>
  </si>
  <si>
    <t>Көлік салығы</t>
  </si>
  <si>
    <t>қоршаған ортаға эмиссия үшін шығын</t>
  </si>
  <si>
    <t>Өзге шығындар</t>
  </si>
  <si>
    <t>Шаруашылық тауарлар мен материалдар</t>
  </si>
  <si>
    <t>Нотариалдық қызметтір</t>
  </si>
  <si>
    <t>дезинсексции, деротизации қызметтері</t>
  </si>
  <si>
    <t>коммуналдық қызметтері</t>
  </si>
  <si>
    <t>Пошталық қызметтер</t>
  </si>
  <si>
    <t>"Заң" базасы</t>
  </si>
  <si>
    <t>Баспахана қызметі</t>
  </si>
  <si>
    <t>1С бухгалтерліқ қызмет көрсету</t>
  </si>
  <si>
    <t>Шығындардың барлығы</t>
  </si>
  <si>
    <t>Пайда</t>
  </si>
  <si>
    <t>Табыстардың барлығы</t>
  </si>
  <si>
    <t>Ұсынылған қызметтердің көлемі</t>
  </si>
  <si>
    <t>Тариф ҚҚС-сыз</t>
  </si>
  <si>
    <t>Анықтамалы:</t>
  </si>
  <si>
    <t xml:space="preserve">Қызметкерлердің орташа тізімділік саны,  барлығы </t>
  </si>
  <si>
    <t>өндірістік  персонал</t>
  </si>
  <si>
    <t>әкімшілік персонал</t>
  </si>
  <si>
    <t xml:space="preserve">Орташа айлық жалақы, барлығы   </t>
  </si>
  <si>
    <t>Бас есепші</t>
  </si>
  <si>
    <t>Акмолинский филиал республиканского  государственного  предприятия  на праве хозяйственного ведения "Казводхоз" Министерства сельского хозяйства Республики Казахстан</t>
  </si>
  <si>
    <t>Мед.осмотр</t>
  </si>
  <si>
    <t>Тарифная смета  на услугу по регулированию поверхностного стока при помощи подпорных гидротехнических сооружений по Астанинскому, Селетинскому и Преображенскому гидроузлам за 11 месяцов 2018 года.</t>
  </si>
  <si>
    <t>Тарифная смета  на услугу по регулированию поверхностного стока при помощи подпорных гидротехнических сооружений по Чаглинский гидроузлу за 11 месецов  2018 года</t>
  </si>
  <si>
    <t xml:space="preserve">Перерегистрация транспорта </t>
  </si>
  <si>
    <t>Страхование ГПО владельцев третьим лицам</t>
  </si>
  <si>
    <t>Обучение ТБ</t>
  </si>
  <si>
    <t>Исполнение тарифной сметы на услуги по подаче воды по распределительным сетям Ижевского  водопровода за 11 месецов 2018 года.</t>
  </si>
  <si>
    <t xml:space="preserve">Утверждено уполномоченным органом     </t>
  </si>
  <si>
    <t>Бензин</t>
  </si>
  <si>
    <t>Бопак Е</t>
  </si>
  <si>
    <t>Гипохларид натрия</t>
  </si>
  <si>
    <t xml:space="preserve">Масло </t>
  </si>
  <si>
    <t>Дизтопливо</t>
  </si>
  <si>
    <t>за проезд</t>
  </si>
  <si>
    <t>земельный налог</t>
  </si>
  <si>
    <t>лабораторные исследования</t>
  </si>
  <si>
    <t xml:space="preserve">материалы </t>
  </si>
  <si>
    <t xml:space="preserve">Страхование ГПО перевозчика </t>
  </si>
  <si>
    <t>медосмотр</t>
  </si>
  <si>
    <t>междугородныйе разговор</t>
  </si>
  <si>
    <t>имущественный налог</t>
  </si>
  <si>
    <t>обследование тех. Состояния оборудования</t>
  </si>
  <si>
    <t>Страхование ГПО работников</t>
  </si>
  <si>
    <t>перерегистрация транспорта</t>
  </si>
  <si>
    <t>проживание</t>
  </si>
  <si>
    <t>сотовая связь</t>
  </si>
  <si>
    <t>суточные</t>
  </si>
  <si>
    <t>транспортный налог</t>
  </si>
  <si>
    <t xml:space="preserve">услуги по испытаниям и проверке электрооборудования </t>
  </si>
  <si>
    <t>электро материалы</t>
  </si>
  <si>
    <t>концелярские товары</t>
  </si>
  <si>
    <t>эмиссию в окружающую среду</t>
  </si>
  <si>
    <t>Социальные отчисления</t>
  </si>
  <si>
    <t>Социальные налог</t>
  </si>
  <si>
    <t>Отклонение</t>
  </si>
  <si>
    <t>1.4.</t>
  </si>
  <si>
    <t>6.13.4.</t>
  </si>
  <si>
    <t>6.13.5.</t>
  </si>
  <si>
    <t>6.13.6.</t>
  </si>
  <si>
    <t>6.13.7.</t>
  </si>
  <si>
    <t>объявления газету и телерадио</t>
  </si>
  <si>
    <t xml:space="preserve">аренда офиса </t>
  </si>
  <si>
    <t>6.6.2.</t>
  </si>
  <si>
    <t>6.6.3.</t>
  </si>
  <si>
    <t>6.6.4.</t>
  </si>
  <si>
    <t>Исполнение тарифной сметы на услугу по подаче воды по распределительным сетям Ижевского водопровода за 11 месецов  2018 года</t>
  </si>
  <si>
    <t>Исполнение тарифной сметы на услугу по регулированию поверхностного стока при помощи подпорных гидротехнических сооружений по Астанинскому, Селетинскому, Преображенскому гидроузлам за 11 месецов 2018 года</t>
  </si>
  <si>
    <t>Исполнение тарифной сметы на услугу по регулированию поверхностного стока при помощи подпорных гидротехнических сооружений по Чаглинский гидроузл за 11 месецов 2018 года</t>
  </si>
  <si>
    <t>1.1.2.</t>
  </si>
  <si>
    <t>1.1.3.</t>
  </si>
  <si>
    <t>4.2.</t>
  </si>
  <si>
    <t>5.5.</t>
  </si>
  <si>
    <t>5.6.</t>
  </si>
  <si>
    <t xml:space="preserve">Жобадан ауытқуы </t>
  </si>
  <si>
    <t>Уакілетті орган бекітілген тарифтік сметасы</t>
  </si>
  <si>
    <t xml:space="preserve">Нақты шығындар </t>
  </si>
  <si>
    <t>Астана, Сілеті, Преображенка су тораптары бойынша тіреуіш гидротехникалық құрылыстардың көмегімен үстіңгі ағынды реттеу  бойынша қызметтеріне 2018 жылдың 11 айлық тарифтік сметасы</t>
  </si>
  <si>
    <t>мың.тенге</t>
  </si>
  <si>
    <t>мың.м3</t>
  </si>
  <si>
    <t>Газетке және телерадиоларға жарнама беру</t>
  </si>
  <si>
    <t>Медициналық тексеруден өту</t>
  </si>
  <si>
    <t>Автокөліктерді қайта тіркеу</t>
  </si>
  <si>
    <t>Автокөлікті құрылғыларды компютерлік құрылғыларды қайта орнату қызметтер</t>
  </si>
  <si>
    <t>Жалдамалы кеңсе</t>
  </si>
  <si>
    <t>Орынд: Кансейтов А.</t>
  </si>
  <si>
    <t>Тарифті қалыптастыру, жоспарлау және экономикалық талдау бөлімінің басшысы</t>
  </si>
  <si>
    <t>Шағлы су тораптары бойынша тіреуіш гидротехникалық құрылыстардың көмегімен үстіңгі ағынды реттеу  бойынша қызметтеріне 2018 жылдың 11 айлық тарифтік сметасы</t>
  </si>
  <si>
    <t xml:space="preserve">Жобаның ауытқуы </t>
  </si>
  <si>
    <t>Әкімшілік қызметкерлердің жалақысы</t>
  </si>
  <si>
    <t>Салықтар,оның ішінде</t>
  </si>
  <si>
    <t>Табиғатты қорғау қорына төлеу</t>
  </si>
  <si>
    <t>еңбекті қорғау және қауіпсіздік техникасы</t>
  </si>
  <si>
    <t>Сақтандыру, оның ішіде</t>
  </si>
  <si>
    <t>Үшінші тұлға алдында АҚЖ міндетті сақтандыру</t>
  </si>
  <si>
    <t>Қоңырау дабылын жөндеу және қызыметін көрсету</t>
  </si>
  <si>
    <t xml:space="preserve">Жобаның  ауытқуы </t>
  </si>
  <si>
    <t>Ижевск су құбырының таратушы желілер арқылы суды беру бойынша қызметтеріне 2018 жылдың 11 айлық тарифтік сметасы</t>
  </si>
  <si>
    <t>химреагенттер</t>
  </si>
  <si>
    <t>өзге материалдар</t>
  </si>
  <si>
    <t>сатыпалынатын су</t>
  </si>
  <si>
    <t>табиғи ресурстарды пайдаланғаны үшін төлем (суға және басқалар)</t>
  </si>
  <si>
    <t>міндетті сақтандыру</t>
  </si>
  <si>
    <t>басқа шығындар</t>
  </si>
  <si>
    <t>басқада шығындар</t>
  </si>
  <si>
    <t>адам</t>
  </si>
  <si>
    <t>Судың көтерілуі</t>
  </si>
  <si>
    <t>Нормативтік ысыраптар</t>
  </si>
  <si>
    <t>Көрсетілген қызыметтердің көлемдері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</si>
</sst>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00"/>
    <numFmt numFmtId="166" formatCode="0.000"/>
    <numFmt numFmtId="167" formatCode="0.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i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5" fillId="0" borderId="0"/>
    <xf numFmtId="0" fontId="24" fillId="0" borderId="0"/>
  </cellStyleXfs>
  <cellXfs count="373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top" wrapText="1"/>
    </xf>
    <xf numFmtId="0" fontId="5" fillId="2" borderId="0" xfId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right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1" fillId="2" borderId="0" xfId="0" applyNumberFormat="1" applyFont="1" applyFill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3" fontId="10" fillId="2" borderId="0" xfId="0" applyNumberFormat="1" applyFont="1" applyFill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 wrapText="1"/>
    </xf>
    <xf numFmtId="166" fontId="0" fillId="0" borderId="0" xfId="0" applyNumberFormat="1"/>
    <xf numFmtId="0" fontId="13" fillId="2" borderId="0" xfId="2" applyFont="1" applyFill="1" applyAlignment="1">
      <alignment horizontal="center" vertical="center" wrapText="1"/>
    </xf>
    <xf numFmtId="0" fontId="14" fillId="0" borderId="0" xfId="0" applyFont="1"/>
    <xf numFmtId="0" fontId="14" fillId="2" borderId="0" xfId="0" applyFont="1" applyFill="1"/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/>
    </xf>
    <xf numFmtId="0" fontId="13" fillId="2" borderId="3" xfId="2" applyFont="1" applyFill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2" borderId="1" xfId="2" applyFont="1" applyFill="1" applyBorder="1" applyAlignment="1">
      <alignment horizontal="center"/>
    </xf>
    <xf numFmtId="0" fontId="11" fillId="2" borderId="1" xfId="2" applyFont="1" applyFill="1" applyBorder="1" applyAlignment="1">
      <alignment wrapText="1"/>
    </xf>
    <xf numFmtId="166" fontId="11" fillId="2" borderId="1" xfId="2" applyNumberFormat="1" applyFont="1" applyFill="1" applyBorder="1" applyAlignment="1">
      <alignment horizontal="center"/>
    </xf>
    <xf numFmtId="2" fontId="11" fillId="2" borderId="1" xfId="2" applyNumberFormat="1" applyFont="1" applyFill="1" applyBorder="1" applyAlignment="1">
      <alignment horizontal="center"/>
    </xf>
    <xf numFmtId="167" fontId="11" fillId="2" borderId="1" xfId="2" applyNumberFormat="1" applyFont="1" applyFill="1" applyBorder="1" applyAlignment="1">
      <alignment horizontal="center"/>
    </xf>
    <xf numFmtId="166" fontId="14" fillId="0" borderId="1" xfId="0" applyNumberFormat="1" applyFont="1" applyBorder="1" applyAlignment="1">
      <alignment horizontal="left"/>
    </xf>
    <xf numFmtId="2" fontId="14" fillId="0" borderId="1" xfId="0" applyNumberFormat="1" applyFont="1" applyBorder="1" applyAlignment="1">
      <alignment horizontal="center"/>
    </xf>
    <xf numFmtId="2" fontId="11" fillId="2" borderId="0" xfId="2" applyNumberFormat="1" applyFont="1" applyFill="1" applyBorder="1" applyAlignment="1">
      <alignment horizontal="center"/>
    </xf>
    <xf numFmtId="2" fontId="0" fillId="0" borderId="0" xfId="0" applyNumberFormat="1"/>
    <xf numFmtId="0" fontId="14" fillId="0" borderId="0" xfId="0" applyFont="1" applyBorder="1" applyAlignment="1">
      <alignment horizontal="left"/>
    </xf>
    <xf numFmtId="0" fontId="13" fillId="2" borderId="1" xfId="2" applyFont="1" applyFill="1" applyBorder="1" applyAlignment="1">
      <alignment horizontal="center"/>
    </xf>
    <xf numFmtId="0" fontId="13" fillId="2" borderId="1" xfId="2" applyFont="1" applyFill="1" applyBorder="1" applyAlignment="1">
      <alignment wrapText="1"/>
    </xf>
    <xf numFmtId="166" fontId="13" fillId="2" borderId="1" xfId="2" applyNumberFormat="1" applyFont="1" applyFill="1" applyBorder="1" applyAlignment="1">
      <alignment horizontal="center"/>
    </xf>
    <xf numFmtId="2" fontId="13" fillId="2" borderId="1" xfId="2" applyNumberFormat="1" applyFont="1" applyFill="1" applyBorder="1" applyAlignment="1">
      <alignment horizontal="center"/>
    </xf>
    <xf numFmtId="166" fontId="13" fillId="3" borderId="1" xfId="2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5" fillId="2" borderId="1" xfId="2" applyFont="1" applyFill="1" applyBorder="1" applyAlignment="1">
      <alignment horizontal="right" wrapText="1"/>
    </xf>
    <xf numFmtId="0" fontId="15" fillId="2" borderId="1" xfId="2" applyFont="1" applyFill="1" applyBorder="1" applyAlignment="1">
      <alignment horizontal="center"/>
    </xf>
    <xf numFmtId="1" fontId="13" fillId="2" borderId="1" xfId="2" applyNumberFormat="1" applyFont="1" applyFill="1" applyBorder="1" applyAlignment="1">
      <alignment horizontal="center"/>
    </xf>
    <xf numFmtId="0" fontId="13" fillId="2" borderId="1" xfId="2" applyFont="1" applyFill="1" applyBorder="1" applyAlignment="1">
      <alignment horizontal="right"/>
    </xf>
    <xf numFmtId="166" fontId="15" fillId="2" borderId="1" xfId="2" applyNumberFormat="1" applyFont="1" applyFill="1" applyBorder="1" applyAlignment="1">
      <alignment horizontal="center"/>
    </xf>
    <xf numFmtId="49" fontId="13" fillId="2" borderId="1" xfId="2" applyNumberFormat="1" applyFont="1" applyFill="1" applyBorder="1" applyAlignment="1">
      <alignment horizontal="center"/>
    </xf>
    <xf numFmtId="0" fontId="13" fillId="3" borderId="1" xfId="2" applyFont="1" applyFill="1" applyBorder="1" applyAlignment="1">
      <alignment horizontal="center"/>
    </xf>
    <xf numFmtId="0" fontId="15" fillId="2" borderId="1" xfId="2" applyFont="1" applyFill="1" applyBorder="1" applyAlignment="1">
      <alignment horizontal="left" wrapText="1"/>
    </xf>
    <xf numFmtId="0" fontId="13" fillId="2" borderId="1" xfId="2" applyFont="1" applyFill="1" applyBorder="1" applyAlignment="1">
      <alignment horizontal="left" wrapText="1"/>
    </xf>
    <xf numFmtId="0" fontId="13" fillId="2" borderId="1" xfId="2" applyFont="1" applyFill="1" applyBorder="1" applyAlignment="1">
      <alignment horizontal="right" wrapText="1"/>
    </xf>
    <xf numFmtId="0" fontId="15" fillId="2" borderId="1" xfId="2" applyFont="1" applyFill="1" applyBorder="1" applyAlignment="1">
      <alignment horizontal="center" wrapText="1"/>
    </xf>
    <xf numFmtId="0" fontId="13" fillId="2" borderId="1" xfId="2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6" fontId="13" fillId="2" borderId="1" xfId="2" applyNumberFormat="1" applyFont="1" applyFill="1" applyBorder="1" applyAlignment="1">
      <alignment horizontal="center"/>
    </xf>
    <xf numFmtId="14" fontId="13" fillId="2" borderId="1" xfId="2" applyNumberFormat="1" applyFont="1" applyFill="1" applyBorder="1" applyAlignment="1">
      <alignment horizontal="center"/>
    </xf>
    <xf numFmtId="49" fontId="11" fillId="2" borderId="1" xfId="2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0" fontId="13" fillId="2" borderId="0" xfId="2" applyFont="1" applyFill="1" applyAlignment="1"/>
    <xf numFmtId="167" fontId="13" fillId="2" borderId="1" xfId="2" applyNumberFormat="1" applyFont="1" applyFill="1" applyBorder="1" applyAlignment="1">
      <alignment horizontal="center"/>
    </xf>
    <xf numFmtId="0" fontId="13" fillId="2" borderId="1" xfId="1" applyFont="1" applyFill="1" applyBorder="1" applyAlignment="1">
      <alignment horizontal="left" wrapText="1"/>
    </xf>
    <xf numFmtId="0" fontId="14" fillId="0" borderId="5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5" fillId="3" borderId="1" xfId="2" applyFont="1" applyFill="1" applyBorder="1" applyAlignment="1">
      <alignment horizontal="right" wrapText="1"/>
    </xf>
    <xf numFmtId="0" fontId="15" fillId="3" borderId="1" xfId="2" applyFont="1" applyFill="1" applyBorder="1" applyAlignment="1">
      <alignment horizontal="center" wrapText="1"/>
    </xf>
    <xf numFmtId="1" fontId="13" fillId="3" borderId="1" xfId="2" applyNumberFormat="1" applyFont="1" applyFill="1" applyBorder="1" applyAlignment="1">
      <alignment horizontal="center"/>
    </xf>
    <xf numFmtId="0" fontId="13" fillId="3" borderId="1" xfId="2" applyFont="1" applyFill="1" applyBorder="1" applyAlignment="1">
      <alignment horizontal="center" wrapText="1"/>
    </xf>
    <xf numFmtId="2" fontId="13" fillId="3" borderId="1" xfId="2" applyNumberFormat="1" applyFont="1" applyFill="1" applyBorder="1" applyAlignment="1">
      <alignment horizontal="center"/>
    </xf>
    <xf numFmtId="166" fontId="14" fillId="3" borderId="1" xfId="0" applyNumberFormat="1" applyFont="1" applyFill="1" applyBorder="1" applyAlignment="1">
      <alignment horizontal="left"/>
    </xf>
    <xf numFmtId="2" fontId="14" fillId="3" borderId="1" xfId="0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horizontal="left"/>
    </xf>
    <xf numFmtId="0" fontId="0" fillId="3" borderId="0" xfId="0" applyFill="1"/>
    <xf numFmtId="2" fontId="0" fillId="3" borderId="0" xfId="0" applyNumberFormat="1" applyFill="1"/>
    <xf numFmtId="166" fontId="0" fillId="3" borderId="0" xfId="0" applyNumberFormat="1" applyFill="1"/>
    <xf numFmtId="165" fontId="11" fillId="2" borderId="1" xfId="2" applyNumberFormat="1" applyFont="1" applyFill="1" applyBorder="1" applyAlignment="1">
      <alignment horizontal="center"/>
    </xf>
    <xf numFmtId="0" fontId="16" fillId="0" borderId="7" xfId="0" applyFont="1" applyBorder="1" applyAlignment="1">
      <alignment horizontal="left" wrapText="1"/>
    </xf>
    <xf numFmtId="0" fontId="11" fillId="2" borderId="1" xfId="2" applyFont="1" applyFill="1" applyBorder="1" applyAlignment="1">
      <alignment horizontal="left" wrapText="1"/>
    </xf>
    <xf numFmtId="0" fontId="17" fillId="0" borderId="0" xfId="0" applyFont="1"/>
    <xf numFmtId="0" fontId="14" fillId="0" borderId="1" xfId="0" applyFont="1" applyBorder="1" applyAlignment="1">
      <alignment horizontal="left"/>
    </xf>
    <xf numFmtId="0" fontId="18" fillId="0" borderId="0" xfId="0" applyFont="1"/>
    <xf numFmtId="0" fontId="0" fillId="0" borderId="0" xfId="0" applyFont="1"/>
    <xf numFmtId="0" fontId="0" fillId="2" borderId="0" xfId="0" applyFill="1"/>
    <xf numFmtId="0" fontId="19" fillId="0" borderId="0" xfId="0" applyFont="1"/>
    <xf numFmtId="0" fontId="20" fillId="0" borderId="0" xfId="0" applyFont="1"/>
    <xf numFmtId="0" fontId="7" fillId="0" borderId="0" xfId="0" applyFont="1"/>
    <xf numFmtId="0" fontId="21" fillId="0" borderId="0" xfId="0" applyFont="1" applyAlignment="1">
      <alignment wrapText="1"/>
    </xf>
    <xf numFmtId="0" fontId="21" fillId="0" borderId="0" xfId="0" applyFont="1" applyBorder="1" applyAlignment="1"/>
    <xf numFmtId="0" fontId="14" fillId="0" borderId="0" xfId="0" applyFont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4" fontId="9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165" fontId="7" fillId="5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4" fontId="9" fillId="6" borderId="1" xfId="0" applyNumberFormat="1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165" fontId="7" fillId="6" borderId="1" xfId="0" applyNumberFormat="1" applyFont="1" applyFill="1" applyBorder="1" applyAlignment="1">
      <alignment horizontal="center" vertical="center"/>
    </xf>
    <xf numFmtId="4" fontId="8" fillId="6" borderId="1" xfId="0" applyNumberFormat="1" applyFont="1" applyFill="1" applyBorder="1" applyAlignment="1">
      <alignment horizontal="center" vertical="center"/>
    </xf>
    <xf numFmtId="4" fontId="9" fillId="7" borderId="1" xfId="0" applyNumberFormat="1" applyFont="1" applyFill="1" applyBorder="1" applyAlignment="1">
      <alignment horizontal="center" vertical="center"/>
    </xf>
    <xf numFmtId="4" fontId="7" fillId="7" borderId="1" xfId="0" applyNumberFormat="1" applyFont="1" applyFill="1" applyBorder="1" applyAlignment="1">
      <alignment horizontal="center" vertical="center"/>
    </xf>
    <xf numFmtId="165" fontId="7" fillId="7" borderId="1" xfId="0" applyNumberFormat="1" applyFont="1" applyFill="1" applyBorder="1" applyAlignment="1">
      <alignment horizontal="center" vertical="center"/>
    </xf>
    <xf numFmtId="4" fontId="8" fillId="7" borderId="1" xfId="0" applyNumberFormat="1" applyFont="1" applyFill="1" applyBorder="1" applyAlignment="1">
      <alignment horizontal="center" vertical="center"/>
    </xf>
    <xf numFmtId="0" fontId="4" fillId="7" borderId="0" xfId="1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/>
    </xf>
    <xf numFmtId="165" fontId="9" fillId="7" borderId="1" xfId="0" applyNumberFormat="1" applyFont="1" applyFill="1" applyBorder="1" applyAlignment="1">
      <alignment horizontal="center" vertical="center"/>
    </xf>
    <xf numFmtId="3" fontId="7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3" fontId="9" fillId="7" borderId="1" xfId="0" applyNumberFormat="1" applyFont="1" applyFill="1" applyBorder="1" applyAlignment="1">
      <alignment horizontal="center" vertical="center"/>
    </xf>
    <xf numFmtId="3" fontId="1" fillId="7" borderId="0" xfId="0" applyNumberFormat="1" applyFont="1" applyFill="1" applyAlignment="1">
      <alignment horizontal="center" vertical="center" wrapText="1"/>
    </xf>
    <xf numFmtId="0" fontId="4" fillId="5" borderId="0" xfId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/>
    </xf>
    <xf numFmtId="165" fontId="9" fillId="5" borderId="1" xfId="0" applyNumberFormat="1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3" fontId="1" fillId="5" borderId="0" xfId="0" applyNumberFormat="1" applyFont="1" applyFill="1" applyAlignment="1">
      <alignment horizontal="center" vertical="center" wrapText="1"/>
    </xf>
    <xf numFmtId="0" fontId="4" fillId="6" borderId="0" xfId="1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/>
    </xf>
    <xf numFmtId="165" fontId="9" fillId="6" borderId="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3" fontId="9" fillId="6" borderId="1" xfId="0" applyNumberFormat="1" applyFont="1" applyFill="1" applyBorder="1" applyAlignment="1">
      <alignment horizontal="center" vertical="center"/>
    </xf>
    <xf numFmtId="3" fontId="1" fillId="6" borderId="0" xfId="0" applyNumberFormat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/>
    </xf>
    <xf numFmtId="165" fontId="9" fillId="3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0" fontId="14" fillId="3" borderId="0" xfId="0" applyFont="1" applyFill="1"/>
    <xf numFmtId="3" fontId="1" fillId="3" borderId="0" xfId="0" applyNumberFormat="1" applyFont="1" applyFill="1" applyAlignment="1">
      <alignment horizontal="center" vertical="center" wrapText="1"/>
    </xf>
    <xf numFmtId="0" fontId="14" fillId="5" borderId="0" xfId="0" applyFont="1" applyFill="1"/>
    <xf numFmtId="0" fontId="4" fillId="4" borderId="0" xfId="1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/>
    </xf>
    <xf numFmtId="165" fontId="9" fillId="4" borderId="1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0" fontId="14" fillId="4" borderId="0" xfId="0" applyFont="1" applyFill="1"/>
    <xf numFmtId="3" fontId="1" fillId="4" borderId="0" xfId="0" applyNumberFormat="1" applyFont="1" applyFill="1" applyAlignment="1">
      <alignment horizontal="center" vertical="center" wrapText="1"/>
    </xf>
    <xf numFmtId="0" fontId="22" fillId="3" borderId="0" xfId="0" applyFont="1" applyFill="1"/>
    <xf numFmtId="164" fontId="7" fillId="7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 wrapText="1"/>
    </xf>
    <xf numFmtId="166" fontId="6" fillId="2" borderId="0" xfId="0" applyNumberFormat="1" applyFont="1" applyFill="1" applyBorder="1" applyAlignment="1">
      <alignment vertical="center" wrapText="1"/>
    </xf>
    <xf numFmtId="167" fontId="6" fillId="2" borderId="0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4" fillId="2" borderId="0" xfId="1" applyFont="1" applyFill="1" applyBorder="1" applyAlignment="1">
      <alignment horizontal="center" vertical="top" wrapText="1"/>
    </xf>
    <xf numFmtId="0" fontId="22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9" fillId="7" borderId="1" xfId="0" applyNumberFormat="1" applyFont="1" applyFill="1" applyBorder="1" applyAlignment="1">
      <alignment horizontal="center" vertical="center"/>
    </xf>
    <xf numFmtId="0" fontId="2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/>
    <xf numFmtId="4" fontId="9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/>
    <xf numFmtId="49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9" fillId="0" borderId="0" xfId="0" applyFont="1" applyAlignment="1">
      <alignment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3" fillId="2" borderId="0" xfId="1" applyFont="1" applyFill="1" applyAlignment="1">
      <alignment horizontal="center" wrapText="1"/>
    </xf>
    <xf numFmtId="0" fontId="4" fillId="2" borderId="0" xfId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1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 wrapText="1"/>
    </xf>
    <xf numFmtId="0" fontId="13" fillId="2" borderId="0" xfId="2" applyFont="1" applyFill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6" xfId="2" applyFont="1" applyFill="1" applyBorder="1" applyAlignment="1">
      <alignment horizontal="center" vertical="center"/>
    </xf>
    <xf numFmtId="0" fontId="13" fillId="2" borderId="7" xfId="2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5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" fillId="0" borderId="5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66" fontId="14" fillId="0" borderId="5" xfId="0" applyNumberFormat="1" applyFont="1" applyBorder="1" applyAlignment="1">
      <alignment horizontal="left"/>
    </xf>
    <xf numFmtId="0" fontId="14" fillId="0" borderId="5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14" fillId="3" borderId="5" xfId="0" applyFont="1" applyFill="1" applyBorder="1" applyAlignment="1">
      <alignment horizontal="left"/>
    </xf>
    <xf numFmtId="0" fontId="14" fillId="3" borderId="7" xfId="0" applyFont="1" applyFill="1" applyBorder="1" applyAlignment="1">
      <alignment horizontal="left"/>
    </xf>
    <xf numFmtId="0" fontId="16" fillId="0" borderId="5" xfId="0" applyFont="1" applyBorder="1" applyAlignment="1">
      <alignment horizontal="left" wrapText="1"/>
    </xf>
    <xf numFmtId="0" fontId="16" fillId="0" borderId="7" xfId="0" applyFont="1" applyBorder="1" applyAlignment="1">
      <alignment horizontal="left" wrapText="1"/>
    </xf>
    <xf numFmtId="0" fontId="11" fillId="2" borderId="1" xfId="2" applyFont="1" applyFill="1" applyBorder="1" applyAlignment="1">
      <alignment horizontal="center"/>
    </xf>
    <xf numFmtId="0" fontId="11" fillId="2" borderId="1" xfId="2" applyFont="1" applyFill="1" applyBorder="1" applyAlignment="1">
      <alignment horizontal="left" wrapText="1"/>
    </xf>
    <xf numFmtId="0" fontId="27" fillId="0" borderId="0" xfId="0" applyFont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1" fontId="6" fillId="2" borderId="1" xfId="0" applyNumberFormat="1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167" fontId="6" fillId="2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</cellXfs>
  <cellStyles count="5">
    <cellStyle name="Обычный" xfId="0" builtinId="0"/>
    <cellStyle name="Обычный 2" xfId="2"/>
    <cellStyle name="Обычный 3" xfId="4"/>
    <cellStyle name="Обычный 4" xfId="3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44302</xdr:colOff>
      <xdr:row>5</xdr:row>
      <xdr:rowOff>44303</xdr:rowOff>
    </xdr:from>
    <xdr:ext cx="125375" cy="264560"/>
    <xdr:sp macro="" textlink="">
      <xdr:nvSpPr>
        <xdr:cNvPr id="2" name="TextBox 1"/>
        <xdr:cNvSpPr txBox="1"/>
      </xdr:nvSpPr>
      <xdr:spPr>
        <a:xfrm>
          <a:off x="568177" y="1130153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121831</xdr:colOff>
      <xdr:row>5</xdr:row>
      <xdr:rowOff>254739</xdr:rowOff>
    </xdr:from>
    <xdr:ext cx="125375" cy="264560"/>
    <xdr:sp macro="" textlink="">
      <xdr:nvSpPr>
        <xdr:cNvPr id="3" name="TextBox 2"/>
        <xdr:cNvSpPr txBox="1"/>
      </xdr:nvSpPr>
      <xdr:spPr>
        <a:xfrm>
          <a:off x="645706" y="1321539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1583807</xdr:colOff>
      <xdr:row>6</xdr:row>
      <xdr:rowOff>509477</xdr:rowOff>
    </xdr:from>
    <xdr:ext cx="125375" cy="264560"/>
    <xdr:sp macro="" textlink="">
      <xdr:nvSpPr>
        <xdr:cNvPr id="4" name="TextBox 3"/>
        <xdr:cNvSpPr txBox="1"/>
      </xdr:nvSpPr>
      <xdr:spPr>
        <a:xfrm>
          <a:off x="2107682" y="1766777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1838546</xdr:colOff>
      <xdr:row>6</xdr:row>
      <xdr:rowOff>487326</xdr:rowOff>
    </xdr:from>
    <xdr:ext cx="125375" cy="264560"/>
    <xdr:sp macro="" textlink="">
      <xdr:nvSpPr>
        <xdr:cNvPr id="5" name="TextBox 4"/>
        <xdr:cNvSpPr txBox="1"/>
      </xdr:nvSpPr>
      <xdr:spPr>
        <a:xfrm>
          <a:off x="2362421" y="176367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66453</xdr:colOff>
      <xdr:row>6</xdr:row>
      <xdr:rowOff>631308</xdr:rowOff>
    </xdr:from>
    <xdr:ext cx="125375" cy="264560"/>
    <xdr:sp macro="" textlink="">
      <xdr:nvSpPr>
        <xdr:cNvPr id="6" name="TextBox 5"/>
        <xdr:cNvSpPr txBox="1"/>
      </xdr:nvSpPr>
      <xdr:spPr>
        <a:xfrm>
          <a:off x="590328" y="1764783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542703</xdr:colOff>
      <xdr:row>6</xdr:row>
      <xdr:rowOff>553780</xdr:rowOff>
    </xdr:from>
    <xdr:ext cx="125375" cy="264560"/>
    <xdr:sp macro="" textlink="">
      <xdr:nvSpPr>
        <xdr:cNvPr id="7" name="TextBox 6"/>
        <xdr:cNvSpPr txBox="1"/>
      </xdr:nvSpPr>
      <xdr:spPr>
        <a:xfrm>
          <a:off x="1066578" y="176345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1018953</xdr:colOff>
      <xdr:row>5</xdr:row>
      <xdr:rowOff>387646</xdr:rowOff>
    </xdr:from>
    <xdr:ext cx="66454" cy="264560"/>
    <xdr:sp macro="" textlink="">
      <xdr:nvSpPr>
        <xdr:cNvPr id="8" name="TextBox 7"/>
        <xdr:cNvSpPr txBox="1"/>
      </xdr:nvSpPr>
      <xdr:spPr>
        <a:xfrm flipH="1">
          <a:off x="1542828" y="1321096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443023</xdr:colOff>
      <xdr:row>5</xdr:row>
      <xdr:rowOff>199361</xdr:rowOff>
    </xdr:from>
    <xdr:ext cx="125375" cy="264560"/>
    <xdr:sp macro="" textlink="">
      <xdr:nvSpPr>
        <xdr:cNvPr id="9" name="TextBox 8"/>
        <xdr:cNvSpPr txBox="1"/>
      </xdr:nvSpPr>
      <xdr:spPr>
        <a:xfrm>
          <a:off x="966898" y="1285211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1938226</xdr:colOff>
      <xdr:row>6</xdr:row>
      <xdr:rowOff>542703</xdr:rowOff>
    </xdr:from>
    <xdr:ext cx="125375" cy="264560"/>
    <xdr:sp macro="" textlink="">
      <xdr:nvSpPr>
        <xdr:cNvPr id="10" name="TextBox 9"/>
        <xdr:cNvSpPr txBox="1"/>
      </xdr:nvSpPr>
      <xdr:spPr>
        <a:xfrm>
          <a:off x="2462101" y="1761903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1960378</xdr:colOff>
      <xdr:row>6</xdr:row>
      <xdr:rowOff>454099</xdr:rowOff>
    </xdr:from>
    <xdr:ext cx="66454" cy="264560"/>
    <xdr:sp macro="" textlink="">
      <xdr:nvSpPr>
        <xdr:cNvPr id="11" name="TextBox 10"/>
        <xdr:cNvSpPr txBox="1"/>
      </xdr:nvSpPr>
      <xdr:spPr>
        <a:xfrm flipH="1">
          <a:off x="2484253" y="175902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2037907</xdr:colOff>
      <xdr:row>5</xdr:row>
      <xdr:rowOff>454099</xdr:rowOff>
    </xdr:from>
    <xdr:ext cx="66454" cy="264560"/>
    <xdr:sp macro="" textlink="">
      <xdr:nvSpPr>
        <xdr:cNvPr id="12" name="TextBox 11"/>
        <xdr:cNvSpPr txBox="1"/>
      </xdr:nvSpPr>
      <xdr:spPr>
        <a:xfrm flipH="1">
          <a:off x="2561782" y="132087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1705639</xdr:colOff>
      <xdr:row>6</xdr:row>
      <xdr:rowOff>520552</xdr:rowOff>
    </xdr:from>
    <xdr:ext cx="66454" cy="264560"/>
    <xdr:sp macro="" textlink="">
      <xdr:nvSpPr>
        <xdr:cNvPr id="13" name="TextBox 12"/>
        <xdr:cNvSpPr txBox="1"/>
      </xdr:nvSpPr>
      <xdr:spPr>
        <a:xfrm flipH="1">
          <a:off x="2229514" y="1758802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1772093</xdr:colOff>
      <xdr:row>6</xdr:row>
      <xdr:rowOff>564854</xdr:rowOff>
    </xdr:from>
    <xdr:ext cx="66454" cy="264560"/>
    <xdr:sp macro="" textlink="">
      <xdr:nvSpPr>
        <xdr:cNvPr id="14" name="TextBox 13"/>
        <xdr:cNvSpPr txBox="1"/>
      </xdr:nvSpPr>
      <xdr:spPr>
        <a:xfrm flipH="1">
          <a:off x="2295968" y="17650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1931581</xdr:colOff>
      <xdr:row>6</xdr:row>
      <xdr:rowOff>498400</xdr:rowOff>
    </xdr:from>
    <xdr:ext cx="184731" cy="255111"/>
    <xdr:sp macro="" textlink="">
      <xdr:nvSpPr>
        <xdr:cNvPr id="15" name="TextBox 14"/>
        <xdr:cNvSpPr txBox="1"/>
      </xdr:nvSpPr>
      <xdr:spPr>
        <a:xfrm>
          <a:off x="2455456" y="17652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1860697</xdr:colOff>
      <xdr:row>6</xdr:row>
      <xdr:rowOff>476250</xdr:rowOff>
    </xdr:from>
    <xdr:ext cx="66454" cy="264560"/>
    <xdr:sp macro="" textlink="">
      <xdr:nvSpPr>
        <xdr:cNvPr id="16" name="TextBox 15"/>
        <xdr:cNvSpPr txBox="1"/>
      </xdr:nvSpPr>
      <xdr:spPr>
        <a:xfrm flipH="1">
          <a:off x="2384572" y="1762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1752821</xdr:colOff>
      <xdr:row>6</xdr:row>
      <xdr:rowOff>487325</xdr:rowOff>
    </xdr:from>
    <xdr:ext cx="175008" cy="255111"/>
    <xdr:sp macro="" textlink="">
      <xdr:nvSpPr>
        <xdr:cNvPr id="17" name="TextBox 16"/>
        <xdr:cNvSpPr txBox="1"/>
      </xdr:nvSpPr>
      <xdr:spPr>
        <a:xfrm>
          <a:off x="2276696" y="1763675"/>
          <a:ext cx="175008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993258</xdr:colOff>
      <xdr:row>5</xdr:row>
      <xdr:rowOff>343343</xdr:rowOff>
    </xdr:from>
    <xdr:ext cx="125375" cy="264560"/>
    <xdr:sp macro="" textlink="">
      <xdr:nvSpPr>
        <xdr:cNvPr id="18" name="TextBox 17"/>
        <xdr:cNvSpPr txBox="1"/>
      </xdr:nvSpPr>
      <xdr:spPr>
        <a:xfrm>
          <a:off x="1517133" y="132441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1879305</xdr:colOff>
      <xdr:row>6</xdr:row>
      <xdr:rowOff>465174</xdr:rowOff>
    </xdr:from>
    <xdr:ext cx="125375" cy="264560"/>
    <xdr:sp macro="" textlink="">
      <xdr:nvSpPr>
        <xdr:cNvPr id="19" name="TextBox 18"/>
        <xdr:cNvSpPr txBox="1"/>
      </xdr:nvSpPr>
      <xdr:spPr>
        <a:xfrm>
          <a:off x="2403180" y="1760574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1945758</xdr:colOff>
      <xdr:row>6</xdr:row>
      <xdr:rowOff>409796</xdr:rowOff>
    </xdr:from>
    <xdr:ext cx="125375" cy="264560"/>
    <xdr:sp macro="" textlink="">
      <xdr:nvSpPr>
        <xdr:cNvPr id="20" name="TextBox 19"/>
        <xdr:cNvSpPr txBox="1"/>
      </xdr:nvSpPr>
      <xdr:spPr>
        <a:xfrm>
          <a:off x="2469633" y="1733771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44302</xdr:colOff>
      <xdr:row>5</xdr:row>
      <xdr:rowOff>44303</xdr:rowOff>
    </xdr:from>
    <xdr:ext cx="125375" cy="264560"/>
    <xdr:sp macro="" textlink="">
      <xdr:nvSpPr>
        <xdr:cNvPr id="2" name="TextBox 1"/>
        <xdr:cNvSpPr txBox="1"/>
      </xdr:nvSpPr>
      <xdr:spPr>
        <a:xfrm>
          <a:off x="549127" y="100632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121831</xdr:colOff>
      <xdr:row>5</xdr:row>
      <xdr:rowOff>254739</xdr:rowOff>
    </xdr:from>
    <xdr:ext cx="125375" cy="264560"/>
    <xdr:sp macro="" textlink="">
      <xdr:nvSpPr>
        <xdr:cNvPr id="3" name="TextBox 2"/>
        <xdr:cNvSpPr txBox="1"/>
      </xdr:nvSpPr>
      <xdr:spPr>
        <a:xfrm>
          <a:off x="626656" y="1159614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1583807</xdr:colOff>
      <xdr:row>6</xdr:row>
      <xdr:rowOff>509477</xdr:rowOff>
    </xdr:from>
    <xdr:ext cx="125375" cy="264560"/>
    <xdr:sp macro="" textlink="">
      <xdr:nvSpPr>
        <xdr:cNvPr id="4" name="TextBox 3"/>
        <xdr:cNvSpPr txBox="1"/>
      </xdr:nvSpPr>
      <xdr:spPr>
        <a:xfrm>
          <a:off x="2088632" y="1671527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1838546</xdr:colOff>
      <xdr:row>6</xdr:row>
      <xdr:rowOff>487326</xdr:rowOff>
    </xdr:from>
    <xdr:ext cx="125375" cy="264560"/>
    <xdr:sp macro="" textlink="">
      <xdr:nvSpPr>
        <xdr:cNvPr id="5" name="TextBox 4"/>
        <xdr:cNvSpPr txBox="1"/>
      </xdr:nvSpPr>
      <xdr:spPr>
        <a:xfrm>
          <a:off x="2343371" y="164937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66453</xdr:colOff>
      <xdr:row>6</xdr:row>
      <xdr:rowOff>631308</xdr:rowOff>
    </xdr:from>
    <xdr:ext cx="125375" cy="264560"/>
    <xdr:sp macro="" textlink="">
      <xdr:nvSpPr>
        <xdr:cNvPr id="6" name="TextBox 5"/>
        <xdr:cNvSpPr txBox="1"/>
      </xdr:nvSpPr>
      <xdr:spPr>
        <a:xfrm>
          <a:off x="571278" y="1783833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542703</xdr:colOff>
      <xdr:row>6</xdr:row>
      <xdr:rowOff>553780</xdr:rowOff>
    </xdr:from>
    <xdr:ext cx="125375" cy="264560"/>
    <xdr:sp macro="" textlink="">
      <xdr:nvSpPr>
        <xdr:cNvPr id="7" name="TextBox 6"/>
        <xdr:cNvSpPr txBox="1"/>
      </xdr:nvSpPr>
      <xdr:spPr>
        <a:xfrm>
          <a:off x="1047528" y="171583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1018953</xdr:colOff>
      <xdr:row>5</xdr:row>
      <xdr:rowOff>387646</xdr:rowOff>
    </xdr:from>
    <xdr:ext cx="66454" cy="264560"/>
    <xdr:sp macro="" textlink="">
      <xdr:nvSpPr>
        <xdr:cNvPr id="8" name="TextBox 7"/>
        <xdr:cNvSpPr txBox="1"/>
      </xdr:nvSpPr>
      <xdr:spPr>
        <a:xfrm flipH="1">
          <a:off x="1523778" y="1159171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443023</xdr:colOff>
      <xdr:row>5</xdr:row>
      <xdr:rowOff>199361</xdr:rowOff>
    </xdr:from>
    <xdr:ext cx="125375" cy="264560"/>
    <xdr:sp macro="" textlink="">
      <xdr:nvSpPr>
        <xdr:cNvPr id="9" name="TextBox 8"/>
        <xdr:cNvSpPr txBox="1"/>
      </xdr:nvSpPr>
      <xdr:spPr>
        <a:xfrm>
          <a:off x="947848" y="116138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1938226</xdr:colOff>
      <xdr:row>6</xdr:row>
      <xdr:rowOff>542703</xdr:rowOff>
    </xdr:from>
    <xdr:ext cx="125375" cy="264560"/>
    <xdr:sp macro="" textlink="">
      <xdr:nvSpPr>
        <xdr:cNvPr id="10" name="TextBox 9"/>
        <xdr:cNvSpPr txBox="1"/>
      </xdr:nvSpPr>
      <xdr:spPr>
        <a:xfrm>
          <a:off x="2443051" y="1704753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1960378</xdr:colOff>
      <xdr:row>6</xdr:row>
      <xdr:rowOff>454099</xdr:rowOff>
    </xdr:from>
    <xdr:ext cx="66454" cy="264560"/>
    <xdr:sp macro="" textlink="">
      <xdr:nvSpPr>
        <xdr:cNvPr id="11" name="TextBox 10"/>
        <xdr:cNvSpPr txBox="1"/>
      </xdr:nvSpPr>
      <xdr:spPr>
        <a:xfrm flipH="1">
          <a:off x="2465203" y="161614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2037907</xdr:colOff>
      <xdr:row>5</xdr:row>
      <xdr:rowOff>454099</xdr:rowOff>
    </xdr:from>
    <xdr:ext cx="66454" cy="264560"/>
    <xdr:sp macro="" textlink="">
      <xdr:nvSpPr>
        <xdr:cNvPr id="12" name="TextBox 11"/>
        <xdr:cNvSpPr txBox="1"/>
      </xdr:nvSpPr>
      <xdr:spPr>
        <a:xfrm flipH="1">
          <a:off x="2514157" y="115894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1705639</xdr:colOff>
      <xdr:row>6</xdr:row>
      <xdr:rowOff>520552</xdr:rowOff>
    </xdr:from>
    <xdr:ext cx="66454" cy="264560"/>
    <xdr:sp macro="" textlink="">
      <xdr:nvSpPr>
        <xdr:cNvPr id="13" name="TextBox 12"/>
        <xdr:cNvSpPr txBox="1"/>
      </xdr:nvSpPr>
      <xdr:spPr>
        <a:xfrm flipH="1">
          <a:off x="2210464" y="1682602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1772093</xdr:colOff>
      <xdr:row>6</xdr:row>
      <xdr:rowOff>564854</xdr:rowOff>
    </xdr:from>
    <xdr:ext cx="66454" cy="264560"/>
    <xdr:sp macro="" textlink="">
      <xdr:nvSpPr>
        <xdr:cNvPr id="14" name="TextBox 13"/>
        <xdr:cNvSpPr txBox="1"/>
      </xdr:nvSpPr>
      <xdr:spPr>
        <a:xfrm flipH="1">
          <a:off x="2276918" y="17269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1931581</xdr:colOff>
      <xdr:row>6</xdr:row>
      <xdr:rowOff>498400</xdr:rowOff>
    </xdr:from>
    <xdr:ext cx="184731" cy="255111"/>
    <xdr:sp macro="" textlink="">
      <xdr:nvSpPr>
        <xdr:cNvPr id="15" name="TextBox 14"/>
        <xdr:cNvSpPr txBox="1"/>
      </xdr:nvSpPr>
      <xdr:spPr>
        <a:xfrm>
          <a:off x="2436406" y="166045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1860697</xdr:colOff>
      <xdr:row>6</xdr:row>
      <xdr:rowOff>476250</xdr:rowOff>
    </xdr:from>
    <xdr:ext cx="66454" cy="264560"/>
    <xdr:sp macro="" textlink="">
      <xdr:nvSpPr>
        <xdr:cNvPr id="16" name="TextBox 15"/>
        <xdr:cNvSpPr txBox="1"/>
      </xdr:nvSpPr>
      <xdr:spPr>
        <a:xfrm flipH="1">
          <a:off x="2365522" y="16383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1752821</xdr:colOff>
      <xdr:row>6</xdr:row>
      <xdr:rowOff>487325</xdr:rowOff>
    </xdr:from>
    <xdr:ext cx="175008" cy="255111"/>
    <xdr:sp macro="" textlink="">
      <xdr:nvSpPr>
        <xdr:cNvPr id="17" name="TextBox 16"/>
        <xdr:cNvSpPr txBox="1"/>
      </xdr:nvSpPr>
      <xdr:spPr>
        <a:xfrm>
          <a:off x="2257646" y="1649375"/>
          <a:ext cx="175008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993258</xdr:colOff>
      <xdr:row>5</xdr:row>
      <xdr:rowOff>343343</xdr:rowOff>
    </xdr:from>
    <xdr:ext cx="125375" cy="264560"/>
    <xdr:sp macro="" textlink="">
      <xdr:nvSpPr>
        <xdr:cNvPr id="18" name="TextBox 17"/>
        <xdr:cNvSpPr txBox="1"/>
      </xdr:nvSpPr>
      <xdr:spPr>
        <a:xfrm>
          <a:off x="1498083" y="1162493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1879305</xdr:colOff>
      <xdr:row>6</xdr:row>
      <xdr:rowOff>465174</xdr:rowOff>
    </xdr:from>
    <xdr:ext cx="125375" cy="264560"/>
    <xdr:sp macro="" textlink="">
      <xdr:nvSpPr>
        <xdr:cNvPr id="19" name="TextBox 18"/>
        <xdr:cNvSpPr txBox="1"/>
      </xdr:nvSpPr>
      <xdr:spPr>
        <a:xfrm>
          <a:off x="2384130" y="1627224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1945758</xdr:colOff>
      <xdr:row>6</xdr:row>
      <xdr:rowOff>409796</xdr:rowOff>
    </xdr:from>
    <xdr:ext cx="125375" cy="264560"/>
    <xdr:sp macro="" textlink="">
      <xdr:nvSpPr>
        <xdr:cNvPr id="20" name="TextBox 19"/>
        <xdr:cNvSpPr txBox="1"/>
      </xdr:nvSpPr>
      <xdr:spPr>
        <a:xfrm>
          <a:off x="2450583" y="157184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346" name="TextBox 345"/>
        <xdr:cNvSpPr txBox="1"/>
      </xdr:nvSpPr>
      <xdr:spPr>
        <a:xfrm>
          <a:off x="922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347" name="TextBox 346"/>
        <xdr:cNvSpPr txBox="1"/>
      </xdr:nvSpPr>
      <xdr:spPr>
        <a:xfrm>
          <a:off x="922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348" name="TextBox 347"/>
        <xdr:cNvSpPr txBox="1"/>
      </xdr:nvSpPr>
      <xdr:spPr>
        <a:xfrm>
          <a:off x="922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349" name="TextBox 348"/>
        <xdr:cNvSpPr txBox="1"/>
      </xdr:nvSpPr>
      <xdr:spPr>
        <a:xfrm>
          <a:off x="922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66454" cy="264560"/>
    <xdr:sp macro="" textlink="">
      <xdr:nvSpPr>
        <xdr:cNvPr id="350" name="TextBox 349"/>
        <xdr:cNvSpPr txBox="1"/>
      </xdr:nvSpPr>
      <xdr:spPr>
        <a:xfrm flipH="1">
          <a:off x="9220200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351" name="TextBox 350"/>
        <xdr:cNvSpPr txBox="1"/>
      </xdr:nvSpPr>
      <xdr:spPr>
        <a:xfrm>
          <a:off x="922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352" name="TextBox 351"/>
        <xdr:cNvSpPr txBox="1"/>
      </xdr:nvSpPr>
      <xdr:spPr>
        <a:xfrm>
          <a:off x="922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353" name="TextBox 352"/>
        <xdr:cNvSpPr txBox="1"/>
      </xdr:nvSpPr>
      <xdr:spPr>
        <a:xfrm>
          <a:off x="922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354" name="TextBox 353"/>
        <xdr:cNvSpPr txBox="1"/>
      </xdr:nvSpPr>
      <xdr:spPr>
        <a:xfrm>
          <a:off x="922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355" name="TextBox 354"/>
        <xdr:cNvSpPr txBox="1"/>
      </xdr:nvSpPr>
      <xdr:spPr>
        <a:xfrm>
          <a:off x="922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356" name="TextBox 355"/>
        <xdr:cNvSpPr txBox="1"/>
      </xdr:nvSpPr>
      <xdr:spPr>
        <a:xfrm>
          <a:off x="922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357" name="TextBox 356"/>
        <xdr:cNvSpPr txBox="1"/>
      </xdr:nvSpPr>
      <xdr:spPr>
        <a:xfrm>
          <a:off x="922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358" name="TextBox 357"/>
        <xdr:cNvSpPr txBox="1"/>
      </xdr:nvSpPr>
      <xdr:spPr>
        <a:xfrm>
          <a:off x="922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66454" cy="264560"/>
    <xdr:sp macro="" textlink="">
      <xdr:nvSpPr>
        <xdr:cNvPr id="359" name="TextBox 358"/>
        <xdr:cNvSpPr txBox="1"/>
      </xdr:nvSpPr>
      <xdr:spPr>
        <a:xfrm flipH="1">
          <a:off x="9220200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360" name="TextBox 359"/>
        <xdr:cNvSpPr txBox="1"/>
      </xdr:nvSpPr>
      <xdr:spPr>
        <a:xfrm>
          <a:off x="922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361" name="TextBox 360"/>
        <xdr:cNvSpPr txBox="1"/>
      </xdr:nvSpPr>
      <xdr:spPr>
        <a:xfrm>
          <a:off x="922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362" name="TextBox 361"/>
        <xdr:cNvSpPr txBox="1"/>
      </xdr:nvSpPr>
      <xdr:spPr>
        <a:xfrm>
          <a:off x="922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34</xdr:row>
      <xdr:rowOff>0</xdr:rowOff>
    </xdr:from>
    <xdr:ext cx="125375" cy="264560"/>
    <xdr:sp macro="" textlink="">
      <xdr:nvSpPr>
        <xdr:cNvPr id="363" name="TextBox 362"/>
        <xdr:cNvSpPr txBox="1"/>
      </xdr:nvSpPr>
      <xdr:spPr>
        <a:xfrm>
          <a:off x="9220200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5008" cy="255462"/>
    <xdr:sp macro="" textlink="">
      <xdr:nvSpPr>
        <xdr:cNvPr id="364" name="TextBox 363"/>
        <xdr:cNvSpPr txBox="1"/>
      </xdr:nvSpPr>
      <xdr:spPr>
        <a:xfrm>
          <a:off x="11706225" y="94773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5008" cy="255462"/>
    <xdr:sp macro="" textlink="">
      <xdr:nvSpPr>
        <xdr:cNvPr id="365" name="TextBox 364"/>
        <xdr:cNvSpPr txBox="1"/>
      </xdr:nvSpPr>
      <xdr:spPr>
        <a:xfrm>
          <a:off x="11706225" y="94773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66" name="TextBox 365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67" name="TextBox 366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66454" cy="264560"/>
    <xdr:sp macro="" textlink="">
      <xdr:nvSpPr>
        <xdr:cNvPr id="368" name="TextBox 367"/>
        <xdr:cNvSpPr txBox="1"/>
      </xdr:nvSpPr>
      <xdr:spPr>
        <a:xfrm flipH="1">
          <a:off x="1170622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69" name="TextBox 368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70" name="TextBox 369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71" name="TextBox 370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372" name="TextBox 371"/>
        <xdr:cNvSpPr txBox="1"/>
      </xdr:nvSpPr>
      <xdr:spPr>
        <a:xfrm>
          <a:off x="117062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73" name="TextBox 372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74" name="TextBox 373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75" name="TextBox 374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76" name="TextBox 375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77" name="TextBox 376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78" name="TextBox 377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79" name="TextBox 378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80" name="TextBox 379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81" name="TextBox 380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82" name="TextBox 381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83" name="TextBox 382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84" name="TextBox 383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85" name="TextBox 384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86" name="TextBox 385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87" name="TextBox 386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88" name="TextBox 387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89" name="TextBox 388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90" name="TextBox 389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91" name="TextBox 390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92" name="TextBox 391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93" name="TextBox 392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94" name="TextBox 393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95" name="TextBox 394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96" name="TextBox 395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97" name="TextBox 396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98" name="TextBox 397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399" name="TextBox 398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00" name="TextBox 399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01" name="TextBox 400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02" name="TextBox 401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03" name="TextBox 402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04" name="TextBox 403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05" name="TextBox 404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06" name="TextBox 405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07" name="TextBox 406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08" name="TextBox 407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09" name="TextBox 408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10" name="TextBox 409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11" name="TextBox 410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12" name="TextBox 411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13" name="TextBox 412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14" name="TextBox 413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15" name="TextBox 414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16" name="TextBox 415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17" name="TextBox 416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18" name="TextBox 417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19" name="TextBox 418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20" name="TextBox 419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21" name="TextBox 420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22" name="TextBox 421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23" name="TextBox 422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76038" cy="255462"/>
    <xdr:sp macro="" textlink="">
      <xdr:nvSpPr>
        <xdr:cNvPr id="424" name="TextBox 423"/>
        <xdr:cNvSpPr txBox="1"/>
      </xdr:nvSpPr>
      <xdr:spPr>
        <a:xfrm>
          <a:off x="11706225" y="94773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425" name="TextBox 424"/>
        <xdr:cNvSpPr txBox="1"/>
      </xdr:nvSpPr>
      <xdr:spPr>
        <a:xfrm>
          <a:off x="117062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426" name="TextBox 425"/>
        <xdr:cNvSpPr txBox="1"/>
      </xdr:nvSpPr>
      <xdr:spPr>
        <a:xfrm>
          <a:off x="117062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427" name="TextBox 426"/>
        <xdr:cNvSpPr txBox="1"/>
      </xdr:nvSpPr>
      <xdr:spPr>
        <a:xfrm>
          <a:off x="117062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428" name="TextBox 427"/>
        <xdr:cNvSpPr txBox="1"/>
      </xdr:nvSpPr>
      <xdr:spPr>
        <a:xfrm>
          <a:off x="117062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429" name="TextBox 428"/>
        <xdr:cNvSpPr txBox="1"/>
      </xdr:nvSpPr>
      <xdr:spPr>
        <a:xfrm>
          <a:off x="117062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430" name="TextBox 429"/>
        <xdr:cNvSpPr txBox="1"/>
      </xdr:nvSpPr>
      <xdr:spPr>
        <a:xfrm>
          <a:off x="117062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431" name="TextBox 430"/>
        <xdr:cNvSpPr txBox="1"/>
      </xdr:nvSpPr>
      <xdr:spPr>
        <a:xfrm>
          <a:off x="117062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432" name="TextBox 431"/>
        <xdr:cNvSpPr txBox="1"/>
      </xdr:nvSpPr>
      <xdr:spPr>
        <a:xfrm>
          <a:off x="117062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66454" cy="264560"/>
    <xdr:sp macro="" textlink="">
      <xdr:nvSpPr>
        <xdr:cNvPr id="433" name="TextBox 432"/>
        <xdr:cNvSpPr txBox="1"/>
      </xdr:nvSpPr>
      <xdr:spPr>
        <a:xfrm flipH="1">
          <a:off x="1170622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434" name="TextBox 433"/>
        <xdr:cNvSpPr txBox="1"/>
      </xdr:nvSpPr>
      <xdr:spPr>
        <a:xfrm>
          <a:off x="117062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435" name="TextBox 434"/>
        <xdr:cNvSpPr txBox="1"/>
      </xdr:nvSpPr>
      <xdr:spPr>
        <a:xfrm>
          <a:off x="117062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66454" cy="264560"/>
    <xdr:sp macro="" textlink="">
      <xdr:nvSpPr>
        <xdr:cNvPr id="436" name="TextBox 435"/>
        <xdr:cNvSpPr txBox="1"/>
      </xdr:nvSpPr>
      <xdr:spPr>
        <a:xfrm flipH="1">
          <a:off x="1170622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595386</xdr:rowOff>
    </xdr:from>
    <xdr:ext cx="264560" cy="1248882"/>
    <xdr:sp macro="" textlink="">
      <xdr:nvSpPr>
        <xdr:cNvPr id="437" name="TextBox 436"/>
        <xdr:cNvSpPr txBox="1"/>
      </xdr:nvSpPr>
      <xdr:spPr>
        <a:xfrm rot="4668514">
          <a:off x="11214064" y="9269522"/>
          <a:ext cx="12488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438" name="TextBox 437"/>
        <xdr:cNvSpPr txBox="1"/>
      </xdr:nvSpPr>
      <xdr:spPr>
        <a:xfrm>
          <a:off x="117062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125375" cy="264560"/>
    <xdr:sp macro="" textlink="">
      <xdr:nvSpPr>
        <xdr:cNvPr id="439" name="TextBox 438"/>
        <xdr:cNvSpPr txBox="1"/>
      </xdr:nvSpPr>
      <xdr:spPr>
        <a:xfrm>
          <a:off x="11706225" y="947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34</xdr:row>
      <xdr:rowOff>0</xdr:rowOff>
    </xdr:from>
    <xdr:ext cx="66454" cy="264560"/>
    <xdr:sp macro="" textlink="">
      <xdr:nvSpPr>
        <xdr:cNvPr id="440" name="TextBox 439"/>
        <xdr:cNvSpPr txBox="1"/>
      </xdr:nvSpPr>
      <xdr:spPr>
        <a:xfrm flipH="1">
          <a:off x="11706225" y="94773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5008" cy="255462"/>
    <xdr:sp macro="" textlink="">
      <xdr:nvSpPr>
        <xdr:cNvPr id="441" name="TextBox 440"/>
        <xdr:cNvSpPr txBox="1"/>
      </xdr:nvSpPr>
      <xdr:spPr>
        <a:xfrm>
          <a:off x="11706225" y="81819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5008" cy="255462"/>
    <xdr:sp macro="" textlink="">
      <xdr:nvSpPr>
        <xdr:cNvPr id="442" name="TextBox 441"/>
        <xdr:cNvSpPr txBox="1"/>
      </xdr:nvSpPr>
      <xdr:spPr>
        <a:xfrm>
          <a:off x="11706225" y="8181975"/>
          <a:ext cx="17500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43" name="TextBox 442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44" name="TextBox 443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66454" cy="264560"/>
    <xdr:sp macro="" textlink="">
      <xdr:nvSpPr>
        <xdr:cNvPr id="445" name="TextBox 444"/>
        <xdr:cNvSpPr txBox="1"/>
      </xdr:nvSpPr>
      <xdr:spPr>
        <a:xfrm flipH="1">
          <a:off x="1170622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46" name="TextBox 445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47" name="TextBox 446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48" name="TextBox 447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449" name="TextBox 448"/>
        <xdr:cNvSpPr txBox="1"/>
      </xdr:nvSpPr>
      <xdr:spPr>
        <a:xfrm>
          <a:off x="117062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50" name="TextBox 449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51" name="TextBox 450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52" name="TextBox 451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53" name="TextBox 452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54" name="TextBox 453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55" name="TextBox 454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56" name="TextBox 455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57" name="TextBox 456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58" name="TextBox 457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59" name="TextBox 458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60" name="TextBox 459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61" name="TextBox 460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62" name="TextBox 461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63" name="TextBox 462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64" name="TextBox 463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65" name="TextBox 464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66" name="TextBox 465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67" name="TextBox 466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68" name="TextBox 467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69" name="TextBox 468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70" name="TextBox 469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71" name="TextBox 470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72" name="TextBox 471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73" name="TextBox 472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74" name="TextBox 473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75" name="TextBox 474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76" name="TextBox 475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77" name="TextBox 476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78" name="TextBox 477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79" name="TextBox 478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80" name="TextBox 479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81" name="TextBox 480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82" name="TextBox 481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83" name="TextBox 482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84" name="TextBox 483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85" name="TextBox 484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86" name="TextBox 485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87" name="TextBox 486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88" name="TextBox 487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89" name="TextBox 488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90" name="TextBox 489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91" name="TextBox 490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92" name="TextBox 491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93" name="TextBox 492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94" name="TextBox 493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95" name="TextBox 494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96" name="TextBox 495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97" name="TextBox 496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98" name="TextBox 497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499" name="TextBox 498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500" name="TextBox 499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76038" cy="255462"/>
    <xdr:sp macro="" textlink="">
      <xdr:nvSpPr>
        <xdr:cNvPr id="501" name="TextBox 500"/>
        <xdr:cNvSpPr txBox="1"/>
      </xdr:nvSpPr>
      <xdr:spPr>
        <a:xfrm>
          <a:off x="11706225" y="8181975"/>
          <a:ext cx="176038" cy="25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502" name="TextBox 501"/>
        <xdr:cNvSpPr txBox="1"/>
      </xdr:nvSpPr>
      <xdr:spPr>
        <a:xfrm>
          <a:off x="117062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503" name="TextBox 502"/>
        <xdr:cNvSpPr txBox="1"/>
      </xdr:nvSpPr>
      <xdr:spPr>
        <a:xfrm>
          <a:off x="117062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504" name="TextBox 503"/>
        <xdr:cNvSpPr txBox="1"/>
      </xdr:nvSpPr>
      <xdr:spPr>
        <a:xfrm>
          <a:off x="117062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505" name="TextBox 504"/>
        <xdr:cNvSpPr txBox="1"/>
      </xdr:nvSpPr>
      <xdr:spPr>
        <a:xfrm>
          <a:off x="117062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506" name="TextBox 505"/>
        <xdr:cNvSpPr txBox="1"/>
      </xdr:nvSpPr>
      <xdr:spPr>
        <a:xfrm>
          <a:off x="117062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507" name="TextBox 506"/>
        <xdr:cNvSpPr txBox="1"/>
      </xdr:nvSpPr>
      <xdr:spPr>
        <a:xfrm>
          <a:off x="117062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508" name="TextBox 507"/>
        <xdr:cNvSpPr txBox="1"/>
      </xdr:nvSpPr>
      <xdr:spPr>
        <a:xfrm>
          <a:off x="117062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509" name="TextBox 508"/>
        <xdr:cNvSpPr txBox="1"/>
      </xdr:nvSpPr>
      <xdr:spPr>
        <a:xfrm>
          <a:off x="117062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66454" cy="264560"/>
    <xdr:sp macro="" textlink="">
      <xdr:nvSpPr>
        <xdr:cNvPr id="510" name="TextBox 509"/>
        <xdr:cNvSpPr txBox="1"/>
      </xdr:nvSpPr>
      <xdr:spPr>
        <a:xfrm flipH="1">
          <a:off x="1170622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511" name="TextBox 510"/>
        <xdr:cNvSpPr txBox="1"/>
      </xdr:nvSpPr>
      <xdr:spPr>
        <a:xfrm>
          <a:off x="117062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512" name="TextBox 511"/>
        <xdr:cNvSpPr txBox="1"/>
      </xdr:nvSpPr>
      <xdr:spPr>
        <a:xfrm>
          <a:off x="117062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66454" cy="264560"/>
    <xdr:sp macro="" textlink="">
      <xdr:nvSpPr>
        <xdr:cNvPr id="513" name="TextBox 512"/>
        <xdr:cNvSpPr txBox="1"/>
      </xdr:nvSpPr>
      <xdr:spPr>
        <a:xfrm flipH="1">
          <a:off x="1170622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29</xdr:row>
      <xdr:rowOff>6240</xdr:rowOff>
    </xdr:from>
    <xdr:ext cx="264560" cy="1248882"/>
    <xdr:sp macro="" textlink="">
      <xdr:nvSpPr>
        <xdr:cNvPr id="514" name="TextBox 513"/>
        <xdr:cNvSpPr txBox="1"/>
      </xdr:nvSpPr>
      <xdr:spPr>
        <a:xfrm rot="4668514">
          <a:off x="11214064" y="8013626"/>
          <a:ext cx="124888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515" name="TextBox 514"/>
        <xdr:cNvSpPr txBox="1"/>
      </xdr:nvSpPr>
      <xdr:spPr>
        <a:xfrm>
          <a:off x="117062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25375" cy="264560"/>
    <xdr:sp macro="" textlink="">
      <xdr:nvSpPr>
        <xdr:cNvPr id="516" name="TextBox 515"/>
        <xdr:cNvSpPr txBox="1"/>
      </xdr:nvSpPr>
      <xdr:spPr>
        <a:xfrm>
          <a:off x="11706225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66454" cy="264560"/>
    <xdr:sp macro="" textlink="">
      <xdr:nvSpPr>
        <xdr:cNvPr id="517" name="TextBox 516"/>
        <xdr:cNvSpPr txBox="1"/>
      </xdr:nvSpPr>
      <xdr:spPr>
        <a:xfrm flipH="1">
          <a:off x="11706225" y="8181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443688</xdr:colOff>
      <xdr:row>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577413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6454" cy="264560"/>
    <xdr:sp macro="" textlink="">
      <xdr:nvSpPr>
        <xdr:cNvPr id="5" name="TextBox 4"/>
        <xdr:cNvSpPr txBox="1"/>
      </xdr:nvSpPr>
      <xdr:spPr>
        <a:xfrm flipH="1">
          <a:off x="4086225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9" name="TextBox 8"/>
        <xdr:cNvSpPr txBox="1"/>
      </xdr:nvSpPr>
      <xdr:spPr>
        <a:xfrm>
          <a:off x="497205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62" name="TextBox 61"/>
        <xdr:cNvSpPr txBox="1"/>
      </xdr:nvSpPr>
      <xdr:spPr>
        <a:xfrm>
          <a:off x="5422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63" name="TextBox 62"/>
        <xdr:cNvSpPr txBox="1"/>
      </xdr:nvSpPr>
      <xdr:spPr>
        <a:xfrm>
          <a:off x="497205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64" name="TextBox 63"/>
        <xdr:cNvSpPr txBox="1"/>
      </xdr:nvSpPr>
      <xdr:spPr>
        <a:xfrm>
          <a:off x="5422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65" name="TextBox 64"/>
        <xdr:cNvSpPr txBox="1"/>
      </xdr:nvSpPr>
      <xdr:spPr>
        <a:xfrm>
          <a:off x="453678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66" name="TextBox 65"/>
        <xdr:cNvSpPr txBox="1"/>
      </xdr:nvSpPr>
      <xdr:spPr>
        <a:xfrm>
          <a:off x="453678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67" name="TextBox 66"/>
        <xdr:cNvSpPr txBox="1"/>
      </xdr:nvSpPr>
      <xdr:spPr>
        <a:xfrm flipH="1">
          <a:off x="5559056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68" name="TextBox 67"/>
        <xdr:cNvSpPr txBox="1"/>
      </xdr:nvSpPr>
      <xdr:spPr>
        <a:xfrm>
          <a:off x="630843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69" name="TextBox 68"/>
        <xdr:cNvSpPr txBox="1"/>
      </xdr:nvSpPr>
      <xdr:spPr>
        <a:xfrm>
          <a:off x="630843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55378</xdr:rowOff>
    </xdr:from>
    <xdr:ext cx="66454" cy="264560"/>
    <xdr:sp macro="" textlink="">
      <xdr:nvSpPr>
        <xdr:cNvPr id="70" name="TextBox 69"/>
        <xdr:cNvSpPr txBox="1"/>
      </xdr:nvSpPr>
      <xdr:spPr>
        <a:xfrm flipH="1">
          <a:off x="6455956" y="5036953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71" name="TextBox 70"/>
        <xdr:cNvSpPr txBox="1"/>
      </xdr:nvSpPr>
      <xdr:spPr>
        <a:xfrm>
          <a:off x="833725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72" name="TextBox 71"/>
        <xdr:cNvSpPr txBox="1"/>
      </xdr:nvSpPr>
      <xdr:spPr>
        <a:xfrm>
          <a:off x="833725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73" name="TextBox 72"/>
        <xdr:cNvSpPr txBox="1"/>
      </xdr:nvSpPr>
      <xdr:spPr>
        <a:xfrm flipH="1">
          <a:off x="8473706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74" name="TextBox 73"/>
        <xdr:cNvSpPr txBox="1"/>
      </xdr:nvSpPr>
      <xdr:spPr>
        <a:xfrm>
          <a:off x="931833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75" name="TextBox 74"/>
        <xdr:cNvSpPr txBox="1"/>
      </xdr:nvSpPr>
      <xdr:spPr>
        <a:xfrm>
          <a:off x="931833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76" name="TextBox 75"/>
        <xdr:cNvSpPr txBox="1"/>
      </xdr:nvSpPr>
      <xdr:spPr>
        <a:xfrm flipH="1">
          <a:off x="9454781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77" name="TextBox 76"/>
        <xdr:cNvSpPr txBox="1"/>
      </xdr:nvSpPr>
      <xdr:spPr>
        <a:xfrm>
          <a:off x="102994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78" name="TextBox 77"/>
        <xdr:cNvSpPr txBox="1"/>
      </xdr:nvSpPr>
      <xdr:spPr>
        <a:xfrm>
          <a:off x="102994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79" name="TextBox 78"/>
        <xdr:cNvSpPr txBox="1"/>
      </xdr:nvSpPr>
      <xdr:spPr>
        <a:xfrm flipH="1">
          <a:off x="10435856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9</xdr:row>
      <xdr:rowOff>0</xdr:rowOff>
    </xdr:from>
    <xdr:ext cx="125375" cy="264560"/>
    <xdr:sp macro="" textlink="">
      <xdr:nvSpPr>
        <xdr:cNvPr id="80" name="TextBox 79"/>
        <xdr:cNvSpPr txBox="1"/>
      </xdr:nvSpPr>
      <xdr:spPr>
        <a:xfrm>
          <a:off x="1129953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9</xdr:row>
      <xdr:rowOff>0</xdr:rowOff>
    </xdr:from>
    <xdr:ext cx="125375" cy="264560"/>
    <xdr:sp macro="" textlink="">
      <xdr:nvSpPr>
        <xdr:cNvPr id="81" name="TextBox 80"/>
        <xdr:cNvSpPr txBox="1"/>
      </xdr:nvSpPr>
      <xdr:spPr>
        <a:xfrm>
          <a:off x="1129953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9</xdr:row>
      <xdr:rowOff>0</xdr:rowOff>
    </xdr:from>
    <xdr:ext cx="125375" cy="264560"/>
    <xdr:sp macro="" textlink="">
      <xdr:nvSpPr>
        <xdr:cNvPr id="82" name="TextBox 81"/>
        <xdr:cNvSpPr txBox="1"/>
      </xdr:nvSpPr>
      <xdr:spPr>
        <a:xfrm>
          <a:off x="1129953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9</xdr:row>
      <xdr:rowOff>0</xdr:rowOff>
    </xdr:from>
    <xdr:ext cx="125375" cy="264560"/>
    <xdr:sp macro="" textlink="">
      <xdr:nvSpPr>
        <xdr:cNvPr id="83" name="TextBox 82"/>
        <xdr:cNvSpPr txBox="1"/>
      </xdr:nvSpPr>
      <xdr:spPr>
        <a:xfrm>
          <a:off x="1129953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84" name="TextBox 83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85" name="TextBox 84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86" name="TextBox 85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87" name="TextBox 86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88" name="TextBox 87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11</xdr:row>
      <xdr:rowOff>0</xdr:rowOff>
    </xdr:from>
    <xdr:ext cx="66454" cy="264560"/>
    <xdr:sp macro="" textlink="">
      <xdr:nvSpPr>
        <xdr:cNvPr id="89" name="TextBox 88"/>
        <xdr:cNvSpPr txBox="1"/>
      </xdr:nvSpPr>
      <xdr:spPr>
        <a:xfrm>
          <a:off x="11347376" y="57816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90" name="TextBox 89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91" name="TextBox 90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92" name="TextBox 91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93" name="TextBox 92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94" name="TextBox 93"/>
        <xdr:cNvSpPr txBox="1"/>
      </xdr:nvSpPr>
      <xdr:spPr>
        <a:xfrm>
          <a:off x="11299530" y="5981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95" name="TextBox 94"/>
        <xdr:cNvSpPr txBox="1"/>
      </xdr:nvSpPr>
      <xdr:spPr>
        <a:xfrm>
          <a:off x="11299530" y="5981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96" name="TextBox 95"/>
        <xdr:cNvSpPr txBox="1"/>
      </xdr:nvSpPr>
      <xdr:spPr>
        <a:xfrm>
          <a:off x="11299530" y="6181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97" name="TextBox 96"/>
        <xdr:cNvSpPr txBox="1"/>
      </xdr:nvSpPr>
      <xdr:spPr>
        <a:xfrm>
          <a:off x="11299530" y="6181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98" name="TextBox 97"/>
        <xdr:cNvSpPr txBox="1"/>
      </xdr:nvSpPr>
      <xdr:spPr>
        <a:xfrm>
          <a:off x="11299530" y="638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99" name="TextBox 98"/>
        <xdr:cNvSpPr txBox="1"/>
      </xdr:nvSpPr>
      <xdr:spPr>
        <a:xfrm>
          <a:off x="11299530" y="638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100" name="TextBox 99"/>
        <xdr:cNvSpPr txBox="1"/>
      </xdr:nvSpPr>
      <xdr:spPr>
        <a:xfrm>
          <a:off x="11299530" y="658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101" name="TextBox 100"/>
        <xdr:cNvSpPr txBox="1"/>
      </xdr:nvSpPr>
      <xdr:spPr>
        <a:xfrm>
          <a:off x="11299530" y="658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102" name="TextBox 101"/>
        <xdr:cNvSpPr txBox="1"/>
      </xdr:nvSpPr>
      <xdr:spPr>
        <a:xfrm>
          <a:off x="11299530" y="678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103" name="TextBox 102"/>
        <xdr:cNvSpPr txBox="1"/>
      </xdr:nvSpPr>
      <xdr:spPr>
        <a:xfrm>
          <a:off x="11299530" y="678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104" name="TextBox 103"/>
        <xdr:cNvSpPr txBox="1"/>
      </xdr:nvSpPr>
      <xdr:spPr>
        <a:xfrm>
          <a:off x="11299530" y="698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105" name="TextBox 104"/>
        <xdr:cNvSpPr txBox="1"/>
      </xdr:nvSpPr>
      <xdr:spPr>
        <a:xfrm>
          <a:off x="11299530" y="718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106" name="TextBox 105"/>
        <xdr:cNvSpPr txBox="1"/>
      </xdr:nvSpPr>
      <xdr:spPr>
        <a:xfrm>
          <a:off x="11299530" y="718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07" name="TextBox 106"/>
        <xdr:cNvSpPr txBox="1"/>
      </xdr:nvSpPr>
      <xdr:spPr>
        <a:xfrm>
          <a:off x="11299530" y="7381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08" name="TextBox 107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09" name="TextBox 108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10" name="TextBox 109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11" name="TextBox 110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12" name="TextBox 111"/>
        <xdr:cNvSpPr txBox="1"/>
      </xdr:nvSpPr>
      <xdr:spPr>
        <a:xfrm>
          <a:off x="11299530" y="8582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13" name="TextBox 112"/>
        <xdr:cNvSpPr txBox="1"/>
      </xdr:nvSpPr>
      <xdr:spPr>
        <a:xfrm>
          <a:off x="11299530" y="8582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14" name="TextBox 113"/>
        <xdr:cNvSpPr txBox="1"/>
      </xdr:nvSpPr>
      <xdr:spPr>
        <a:xfrm>
          <a:off x="11299530" y="9182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15" name="TextBox 114"/>
        <xdr:cNvSpPr txBox="1"/>
      </xdr:nvSpPr>
      <xdr:spPr>
        <a:xfrm>
          <a:off x="11299530" y="9182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16" name="TextBox 115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17" name="TextBox 116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18" name="TextBox 117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19" name="TextBox 118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20" name="TextBox 119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21" name="TextBox 120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22" name="TextBox 121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23" name="TextBox 122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24" name="TextBox 123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25" name="TextBox 124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26" name="TextBox 125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27" name="TextBox 126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28" name="TextBox 127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29" name="TextBox 128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30" name="TextBox 129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31" name="TextBox 130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32" name="TextBox 131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33" name="TextBox 132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34" name="TextBox 133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35" name="TextBox 134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36" name="TextBox 135"/>
        <xdr:cNvSpPr txBox="1"/>
      </xdr:nvSpPr>
      <xdr:spPr>
        <a:xfrm>
          <a:off x="11299530" y="9582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37" name="TextBox 136"/>
        <xdr:cNvSpPr txBox="1"/>
      </xdr:nvSpPr>
      <xdr:spPr>
        <a:xfrm>
          <a:off x="11299530" y="9582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38" name="TextBox 137"/>
        <xdr:cNvSpPr txBox="1"/>
      </xdr:nvSpPr>
      <xdr:spPr>
        <a:xfrm>
          <a:off x="11299530" y="9782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39" name="TextBox 138"/>
        <xdr:cNvSpPr txBox="1"/>
      </xdr:nvSpPr>
      <xdr:spPr>
        <a:xfrm>
          <a:off x="11299530" y="9782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40" name="TextBox 139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41" name="TextBox 140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42" name="TextBox 141"/>
        <xdr:cNvSpPr txBox="1"/>
      </xdr:nvSpPr>
      <xdr:spPr>
        <a:xfrm>
          <a:off x="11299530" y="10182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43" name="TextBox 142"/>
        <xdr:cNvSpPr txBox="1"/>
      </xdr:nvSpPr>
      <xdr:spPr>
        <a:xfrm>
          <a:off x="11299530" y="10182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44" name="TextBox 143"/>
        <xdr:cNvSpPr txBox="1"/>
      </xdr:nvSpPr>
      <xdr:spPr>
        <a:xfrm>
          <a:off x="11299530" y="10382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45" name="TextBox 144"/>
        <xdr:cNvSpPr txBox="1"/>
      </xdr:nvSpPr>
      <xdr:spPr>
        <a:xfrm>
          <a:off x="11299530" y="10382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46" name="TextBox 145"/>
        <xdr:cNvSpPr txBox="1"/>
      </xdr:nvSpPr>
      <xdr:spPr>
        <a:xfrm>
          <a:off x="11299530" y="10582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47" name="TextBox 146"/>
        <xdr:cNvSpPr txBox="1"/>
      </xdr:nvSpPr>
      <xdr:spPr>
        <a:xfrm>
          <a:off x="11299530" y="10582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48" name="TextBox 147"/>
        <xdr:cNvSpPr txBox="1"/>
      </xdr:nvSpPr>
      <xdr:spPr>
        <a:xfrm>
          <a:off x="11299530" y="10782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49" name="TextBox 148"/>
        <xdr:cNvSpPr txBox="1"/>
      </xdr:nvSpPr>
      <xdr:spPr>
        <a:xfrm>
          <a:off x="11299530" y="10782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50" name="TextBox 149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51" name="TextBox 150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52" name="TextBox 151"/>
        <xdr:cNvSpPr txBox="1"/>
      </xdr:nvSpPr>
      <xdr:spPr>
        <a:xfrm>
          <a:off x="11299530" y="11982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53" name="TextBox 152"/>
        <xdr:cNvSpPr txBox="1"/>
      </xdr:nvSpPr>
      <xdr:spPr>
        <a:xfrm>
          <a:off x="11299530" y="11982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54" name="TextBox 153"/>
        <xdr:cNvSpPr txBox="1"/>
      </xdr:nvSpPr>
      <xdr:spPr>
        <a:xfrm>
          <a:off x="11299530" y="12468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55" name="TextBox 154"/>
        <xdr:cNvSpPr txBox="1"/>
      </xdr:nvSpPr>
      <xdr:spPr>
        <a:xfrm>
          <a:off x="11299530" y="12468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56" name="TextBox 155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57" name="TextBox 156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58" name="TextBox 157"/>
        <xdr:cNvSpPr txBox="1"/>
      </xdr:nvSpPr>
      <xdr:spPr>
        <a:xfrm>
          <a:off x="11299530" y="11182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59" name="TextBox 158"/>
        <xdr:cNvSpPr txBox="1"/>
      </xdr:nvSpPr>
      <xdr:spPr>
        <a:xfrm>
          <a:off x="11299530" y="11182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60" name="TextBox 159"/>
        <xdr:cNvSpPr txBox="1"/>
      </xdr:nvSpPr>
      <xdr:spPr>
        <a:xfrm>
          <a:off x="11299530" y="11382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61" name="TextBox 160"/>
        <xdr:cNvSpPr txBox="1"/>
      </xdr:nvSpPr>
      <xdr:spPr>
        <a:xfrm>
          <a:off x="11299530" y="11382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62" name="TextBox 161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63" name="TextBox 162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64" name="TextBox 163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65" name="TextBox 164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66" name="TextBox 165"/>
        <xdr:cNvSpPr txBox="1"/>
      </xdr:nvSpPr>
      <xdr:spPr>
        <a:xfrm>
          <a:off x="11299530" y="1286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67" name="TextBox 166"/>
        <xdr:cNvSpPr txBox="1"/>
      </xdr:nvSpPr>
      <xdr:spPr>
        <a:xfrm>
          <a:off x="11299530" y="1286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68" name="TextBox 167"/>
        <xdr:cNvSpPr txBox="1"/>
      </xdr:nvSpPr>
      <xdr:spPr>
        <a:xfrm>
          <a:off x="11299530" y="13335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69" name="TextBox 168"/>
        <xdr:cNvSpPr txBox="1"/>
      </xdr:nvSpPr>
      <xdr:spPr>
        <a:xfrm>
          <a:off x="11299530" y="13335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70" name="TextBox 169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71" name="TextBox 170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72" name="TextBox 171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73" name="TextBox 172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74" name="TextBox 173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75" name="TextBox 174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76" name="TextBox 175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77" name="TextBox 176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78" name="TextBox 177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79" name="TextBox 178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80" name="TextBox 179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81" name="TextBox 180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82" name="TextBox 181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83" name="TextBox 182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84" name="TextBox 183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85" name="TextBox 184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86" name="TextBox 185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87" name="TextBox 186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88" name="TextBox 187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89" name="TextBox 188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90" name="TextBox 189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91" name="TextBox 190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92" name="TextBox 191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93" name="TextBox 192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94" name="TextBox 193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95" name="TextBox 194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96" name="TextBox 195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97" name="TextBox 196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98" name="TextBox 197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199" name="TextBox 198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00" name="TextBox 199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01" name="TextBox 200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02" name="TextBox 201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03" name="TextBox 202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04" name="TextBox 203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05" name="TextBox 204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06" name="TextBox 205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07" name="TextBox 206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08" name="TextBox 207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09" name="TextBox 208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10" name="TextBox 209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11" name="TextBox 210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12" name="TextBox 211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13" name="TextBox 212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214" name="TextBox 213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215" name="TextBox 214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216" name="TextBox 215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217" name="TextBox 216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218" name="TextBox 217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219" name="TextBox 218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220" name="TextBox 219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221" name="TextBox 220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222" name="TextBox 221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223" name="TextBox 222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224" name="TextBox 223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225" name="TextBox 224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226" name="TextBox 225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227" name="TextBox 226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228" name="TextBox 227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229" name="TextBox 228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230" name="TextBox 229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231" name="TextBox 230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32" name="TextBox 231"/>
        <xdr:cNvSpPr txBox="1"/>
      </xdr:nvSpPr>
      <xdr:spPr>
        <a:xfrm>
          <a:off x="11299530" y="5981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33" name="TextBox 232"/>
        <xdr:cNvSpPr txBox="1"/>
      </xdr:nvSpPr>
      <xdr:spPr>
        <a:xfrm>
          <a:off x="11299530" y="5981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34" name="TextBox 233"/>
        <xdr:cNvSpPr txBox="1"/>
      </xdr:nvSpPr>
      <xdr:spPr>
        <a:xfrm>
          <a:off x="11299530" y="6181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12</xdr:row>
      <xdr:rowOff>0</xdr:rowOff>
    </xdr:from>
    <xdr:ext cx="66454" cy="264560"/>
    <xdr:sp macro="" textlink="">
      <xdr:nvSpPr>
        <xdr:cNvPr id="235" name="TextBox 234"/>
        <xdr:cNvSpPr txBox="1"/>
      </xdr:nvSpPr>
      <xdr:spPr>
        <a:xfrm>
          <a:off x="11347376" y="62481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36" name="TextBox 235"/>
        <xdr:cNvSpPr txBox="1"/>
      </xdr:nvSpPr>
      <xdr:spPr>
        <a:xfrm>
          <a:off x="11299530" y="638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37" name="TextBox 236"/>
        <xdr:cNvSpPr txBox="1"/>
      </xdr:nvSpPr>
      <xdr:spPr>
        <a:xfrm>
          <a:off x="11299530" y="638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38" name="TextBox 237"/>
        <xdr:cNvSpPr txBox="1"/>
      </xdr:nvSpPr>
      <xdr:spPr>
        <a:xfrm>
          <a:off x="11299530" y="658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39" name="TextBox 238"/>
        <xdr:cNvSpPr txBox="1"/>
      </xdr:nvSpPr>
      <xdr:spPr>
        <a:xfrm>
          <a:off x="11299530" y="658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12</xdr:row>
      <xdr:rowOff>0</xdr:rowOff>
    </xdr:from>
    <xdr:ext cx="66454" cy="264560"/>
    <xdr:sp macro="" textlink="">
      <xdr:nvSpPr>
        <xdr:cNvPr id="240" name="TextBox 239"/>
        <xdr:cNvSpPr txBox="1"/>
      </xdr:nvSpPr>
      <xdr:spPr>
        <a:xfrm>
          <a:off x="11347376" y="68482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41" name="TextBox 240"/>
        <xdr:cNvSpPr txBox="1"/>
      </xdr:nvSpPr>
      <xdr:spPr>
        <a:xfrm>
          <a:off x="11299530" y="698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42" name="TextBox 241"/>
        <xdr:cNvSpPr txBox="1"/>
      </xdr:nvSpPr>
      <xdr:spPr>
        <a:xfrm>
          <a:off x="11299530" y="718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43" name="TextBox 242"/>
        <xdr:cNvSpPr txBox="1"/>
      </xdr:nvSpPr>
      <xdr:spPr>
        <a:xfrm>
          <a:off x="11299530" y="718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44" name="TextBox 243"/>
        <xdr:cNvSpPr txBox="1"/>
      </xdr:nvSpPr>
      <xdr:spPr>
        <a:xfrm>
          <a:off x="11347376" y="74483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45" name="TextBox 244"/>
        <xdr:cNvSpPr txBox="1"/>
      </xdr:nvSpPr>
      <xdr:spPr>
        <a:xfrm>
          <a:off x="11299530" y="9182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46" name="TextBox 245"/>
        <xdr:cNvSpPr txBox="1"/>
      </xdr:nvSpPr>
      <xdr:spPr>
        <a:xfrm>
          <a:off x="11299530" y="9182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47" name="TextBox 246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48" name="TextBox 247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49" name="TextBox 248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15</xdr:row>
      <xdr:rowOff>0</xdr:rowOff>
    </xdr:from>
    <xdr:ext cx="66454" cy="264560"/>
    <xdr:sp macro="" textlink="">
      <xdr:nvSpPr>
        <xdr:cNvPr id="250" name="TextBox 249"/>
        <xdr:cNvSpPr txBox="1"/>
      </xdr:nvSpPr>
      <xdr:spPr>
        <a:xfrm>
          <a:off x="11347376" y="9382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51" name="TextBox 250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52" name="TextBox 251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53" name="TextBox 252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54" name="TextBox 253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55" name="TextBox 254"/>
        <xdr:cNvSpPr txBox="1"/>
      </xdr:nvSpPr>
      <xdr:spPr>
        <a:xfrm>
          <a:off x="11299530" y="8582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15</xdr:row>
      <xdr:rowOff>0</xdr:rowOff>
    </xdr:from>
    <xdr:ext cx="66454" cy="264560"/>
    <xdr:sp macro="" textlink="">
      <xdr:nvSpPr>
        <xdr:cNvPr id="256" name="TextBox 255"/>
        <xdr:cNvSpPr txBox="1"/>
      </xdr:nvSpPr>
      <xdr:spPr>
        <a:xfrm>
          <a:off x="11347376" y="86484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57" name="TextBox 256"/>
        <xdr:cNvSpPr txBox="1"/>
      </xdr:nvSpPr>
      <xdr:spPr>
        <a:xfrm>
          <a:off x="11299530" y="9182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58" name="TextBox 257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59" name="TextBox 258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60" name="TextBox 259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61" name="TextBox 260"/>
        <xdr:cNvSpPr txBox="1"/>
      </xdr:nvSpPr>
      <xdr:spPr>
        <a:xfrm>
          <a:off x="11299530" y="9182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62" name="TextBox 261"/>
        <xdr:cNvSpPr txBox="1"/>
      </xdr:nvSpPr>
      <xdr:spPr>
        <a:xfrm>
          <a:off x="11299530" y="9182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63" name="TextBox 262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64" name="TextBox 263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65" name="TextBox 264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15</xdr:row>
      <xdr:rowOff>0</xdr:rowOff>
    </xdr:from>
    <xdr:ext cx="66454" cy="264560"/>
    <xdr:sp macro="" textlink="">
      <xdr:nvSpPr>
        <xdr:cNvPr id="266" name="TextBox 265"/>
        <xdr:cNvSpPr txBox="1"/>
      </xdr:nvSpPr>
      <xdr:spPr>
        <a:xfrm>
          <a:off x="11347376" y="9382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67" name="TextBox 266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68" name="TextBox 267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69" name="TextBox 268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70" name="TextBox 269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71" name="TextBox 270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72" name="TextBox 271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73" name="TextBox 272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74" name="TextBox 273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75" name="TextBox 274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15</xdr:row>
      <xdr:rowOff>0</xdr:rowOff>
    </xdr:from>
    <xdr:ext cx="66454" cy="264560"/>
    <xdr:sp macro="" textlink="">
      <xdr:nvSpPr>
        <xdr:cNvPr id="276" name="TextBox 275"/>
        <xdr:cNvSpPr txBox="1"/>
      </xdr:nvSpPr>
      <xdr:spPr>
        <a:xfrm>
          <a:off x="11347376" y="9382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77" name="TextBox 276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78" name="TextBox 277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79" name="TextBox 278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80" name="TextBox 279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81" name="TextBox 280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82" name="TextBox 281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83" name="TextBox 282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84" name="TextBox 283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85" name="TextBox 284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15</xdr:row>
      <xdr:rowOff>0</xdr:rowOff>
    </xdr:from>
    <xdr:ext cx="66454" cy="264560"/>
    <xdr:sp macro="" textlink="">
      <xdr:nvSpPr>
        <xdr:cNvPr id="286" name="TextBox 285"/>
        <xdr:cNvSpPr txBox="1"/>
      </xdr:nvSpPr>
      <xdr:spPr>
        <a:xfrm>
          <a:off x="11347376" y="9382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87" name="TextBox 286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88" name="TextBox 287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89" name="TextBox 288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90" name="TextBox 289"/>
        <xdr:cNvSpPr txBox="1"/>
      </xdr:nvSpPr>
      <xdr:spPr>
        <a:xfrm>
          <a:off x="11299530" y="9582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91" name="TextBox 290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92" name="TextBox 291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93" name="TextBox 292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94" name="TextBox 293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95" name="TextBox 294"/>
        <xdr:cNvSpPr txBox="1"/>
      </xdr:nvSpPr>
      <xdr:spPr>
        <a:xfrm>
          <a:off x="11299530" y="9582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15</xdr:row>
      <xdr:rowOff>0</xdr:rowOff>
    </xdr:from>
    <xdr:ext cx="66454" cy="264560"/>
    <xdr:sp macro="" textlink="">
      <xdr:nvSpPr>
        <xdr:cNvPr id="296" name="TextBox 295"/>
        <xdr:cNvSpPr txBox="1"/>
      </xdr:nvSpPr>
      <xdr:spPr>
        <a:xfrm>
          <a:off x="11347376" y="96486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97" name="TextBox 296"/>
        <xdr:cNvSpPr txBox="1"/>
      </xdr:nvSpPr>
      <xdr:spPr>
        <a:xfrm>
          <a:off x="11299530" y="9782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98" name="TextBox 297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99" name="TextBox 298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00" name="TextBox 299"/>
        <xdr:cNvSpPr txBox="1"/>
      </xdr:nvSpPr>
      <xdr:spPr>
        <a:xfrm>
          <a:off x="11299530" y="10182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01" name="TextBox 300"/>
        <xdr:cNvSpPr txBox="1"/>
      </xdr:nvSpPr>
      <xdr:spPr>
        <a:xfrm>
          <a:off x="11299530" y="9782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02" name="TextBox 301"/>
        <xdr:cNvSpPr txBox="1"/>
      </xdr:nvSpPr>
      <xdr:spPr>
        <a:xfrm>
          <a:off x="11299530" y="9782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03" name="TextBox 302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04" name="TextBox 303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05" name="TextBox 304"/>
        <xdr:cNvSpPr txBox="1"/>
      </xdr:nvSpPr>
      <xdr:spPr>
        <a:xfrm>
          <a:off x="11299530" y="10182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15</xdr:row>
      <xdr:rowOff>0</xdr:rowOff>
    </xdr:from>
    <xdr:ext cx="66454" cy="264560"/>
    <xdr:sp macro="" textlink="">
      <xdr:nvSpPr>
        <xdr:cNvPr id="306" name="TextBox 305"/>
        <xdr:cNvSpPr txBox="1"/>
      </xdr:nvSpPr>
      <xdr:spPr>
        <a:xfrm>
          <a:off x="11347376" y="102486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07" name="TextBox 306"/>
        <xdr:cNvSpPr txBox="1"/>
      </xdr:nvSpPr>
      <xdr:spPr>
        <a:xfrm>
          <a:off x="11299530" y="10382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08" name="TextBox 307"/>
        <xdr:cNvSpPr txBox="1"/>
      </xdr:nvSpPr>
      <xdr:spPr>
        <a:xfrm>
          <a:off x="11299530" y="10582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09" name="TextBox 308"/>
        <xdr:cNvSpPr txBox="1"/>
      </xdr:nvSpPr>
      <xdr:spPr>
        <a:xfrm>
          <a:off x="11299530" y="10582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10" name="TextBox 309"/>
        <xdr:cNvSpPr txBox="1"/>
      </xdr:nvSpPr>
      <xdr:spPr>
        <a:xfrm>
          <a:off x="11299530" y="10782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11" name="TextBox 310"/>
        <xdr:cNvSpPr txBox="1"/>
      </xdr:nvSpPr>
      <xdr:spPr>
        <a:xfrm>
          <a:off x="11299530" y="10382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12" name="TextBox 311"/>
        <xdr:cNvSpPr txBox="1"/>
      </xdr:nvSpPr>
      <xdr:spPr>
        <a:xfrm>
          <a:off x="11299530" y="10382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13" name="TextBox 312"/>
        <xdr:cNvSpPr txBox="1"/>
      </xdr:nvSpPr>
      <xdr:spPr>
        <a:xfrm>
          <a:off x="11299530" y="10582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14" name="TextBox 313"/>
        <xdr:cNvSpPr txBox="1"/>
      </xdr:nvSpPr>
      <xdr:spPr>
        <a:xfrm>
          <a:off x="11299530" y="10582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15" name="TextBox 314"/>
        <xdr:cNvSpPr txBox="1"/>
      </xdr:nvSpPr>
      <xdr:spPr>
        <a:xfrm>
          <a:off x="11299530" y="10782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15</xdr:row>
      <xdr:rowOff>0</xdr:rowOff>
    </xdr:from>
    <xdr:ext cx="66454" cy="264560"/>
    <xdr:sp macro="" textlink="">
      <xdr:nvSpPr>
        <xdr:cNvPr id="316" name="TextBox 315"/>
        <xdr:cNvSpPr txBox="1"/>
      </xdr:nvSpPr>
      <xdr:spPr>
        <a:xfrm>
          <a:off x="11347376" y="108487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17" name="TextBox 316"/>
        <xdr:cNvSpPr txBox="1"/>
      </xdr:nvSpPr>
      <xdr:spPr>
        <a:xfrm>
          <a:off x="11299530" y="11382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18" name="TextBox 317"/>
        <xdr:cNvSpPr txBox="1"/>
      </xdr:nvSpPr>
      <xdr:spPr>
        <a:xfrm>
          <a:off x="11299530" y="11382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19" name="TextBox 318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20" name="TextBox 319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21" name="TextBox 320"/>
        <xdr:cNvSpPr txBox="1"/>
      </xdr:nvSpPr>
      <xdr:spPr>
        <a:xfrm>
          <a:off x="11299530" y="11982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22" name="TextBox 321"/>
        <xdr:cNvSpPr txBox="1"/>
      </xdr:nvSpPr>
      <xdr:spPr>
        <a:xfrm>
          <a:off x="11299530" y="11982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23" name="TextBox 322"/>
        <xdr:cNvSpPr txBox="1"/>
      </xdr:nvSpPr>
      <xdr:spPr>
        <a:xfrm>
          <a:off x="11299530" y="12468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24" name="TextBox 323"/>
        <xdr:cNvSpPr txBox="1"/>
      </xdr:nvSpPr>
      <xdr:spPr>
        <a:xfrm>
          <a:off x="11299530" y="12468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25" name="TextBox 324"/>
        <xdr:cNvSpPr txBox="1"/>
      </xdr:nvSpPr>
      <xdr:spPr>
        <a:xfrm>
          <a:off x="11299530" y="11982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26" name="TextBox 325"/>
        <xdr:cNvSpPr txBox="1"/>
      </xdr:nvSpPr>
      <xdr:spPr>
        <a:xfrm>
          <a:off x="11299530" y="11982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27" name="TextBox 326"/>
        <xdr:cNvSpPr txBox="1"/>
      </xdr:nvSpPr>
      <xdr:spPr>
        <a:xfrm>
          <a:off x="11299530" y="11982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28" name="TextBox 327"/>
        <xdr:cNvSpPr txBox="1"/>
      </xdr:nvSpPr>
      <xdr:spPr>
        <a:xfrm>
          <a:off x="11299530" y="11982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29" name="TextBox 328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30" name="TextBox 329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31" name="TextBox 330"/>
        <xdr:cNvSpPr txBox="1"/>
      </xdr:nvSpPr>
      <xdr:spPr>
        <a:xfrm>
          <a:off x="11299530" y="1286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32" name="TextBox 331"/>
        <xdr:cNvSpPr txBox="1"/>
      </xdr:nvSpPr>
      <xdr:spPr>
        <a:xfrm>
          <a:off x="11299530" y="1286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33" name="TextBox 332"/>
        <xdr:cNvSpPr txBox="1"/>
      </xdr:nvSpPr>
      <xdr:spPr>
        <a:xfrm>
          <a:off x="11299530" y="13335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34" name="TextBox 333"/>
        <xdr:cNvSpPr txBox="1"/>
      </xdr:nvSpPr>
      <xdr:spPr>
        <a:xfrm>
          <a:off x="11299530" y="13335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35" name="TextBox 334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36" name="TextBox 335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37" name="TextBox 336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38" name="TextBox 337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39" name="TextBox 338"/>
        <xdr:cNvSpPr txBox="1"/>
      </xdr:nvSpPr>
      <xdr:spPr>
        <a:xfrm>
          <a:off x="11299530" y="1286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40" name="TextBox 339"/>
        <xdr:cNvSpPr txBox="1"/>
      </xdr:nvSpPr>
      <xdr:spPr>
        <a:xfrm>
          <a:off x="11299530" y="1286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41" name="TextBox 340"/>
        <xdr:cNvSpPr txBox="1"/>
      </xdr:nvSpPr>
      <xdr:spPr>
        <a:xfrm>
          <a:off x="11299530" y="13335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42" name="TextBox 341"/>
        <xdr:cNvSpPr txBox="1"/>
      </xdr:nvSpPr>
      <xdr:spPr>
        <a:xfrm>
          <a:off x="11299530" y="13335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43" name="TextBox 342"/>
        <xdr:cNvSpPr txBox="1"/>
      </xdr:nvSpPr>
      <xdr:spPr>
        <a:xfrm>
          <a:off x="11299530" y="1286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44" name="TextBox 343"/>
        <xdr:cNvSpPr txBox="1"/>
      </xdr:nvSpPr>
      <xdr:spPr>
        <a:xfrm>
          <a:off x="11299530" y="1286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45" name="TextBox 344"/>
        <xdr:cNvSpPr txBox="1"/>
      </xdr:nvSpPr>
      <xdr:spPr>
        <a:xfrm>
          <a:off x="11299530" y="1286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46" name="TextBox 345"/>
        <xdr:cNvSpPr txBox="1"/>
      </xdr:nvSpPr>
      <xdr:spPr>
        <a:xfrm>
          <a:off x="11299530" y="1286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47" name="TextBox 346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48" name="TextBox 347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49" name="TextBox 348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50" name="TextBox 349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51" name="TextBox 350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52" name="TextBox 351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53" name="TextBox 352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54" name="TextBox 353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55" name="TextBox 354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56" name="TextBox 355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57" name="TextBox 356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58" name="TextBox 357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59" name="TextBox 358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60" name="TextBox 359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61" name="TextBox 360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62" name="TextBox 361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63" name="TextBox 362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64" name="TextBox 363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65" name="TextBox 364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66" name="TextBox 365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67" name="TextBox 366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68" name="TextBox 367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69" name="TextBox 368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70" name="TextBox 369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71" name="TextBox 370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72" name="TextBox 371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73" name="TextBox 372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74" name="TextBox 373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75" name="TextBox 374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76" name="TextBox 375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77" name="TextBox 376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78" name="TextBox 377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79" name="TextBox 378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80" name="TextBox 379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81" name="TextBox 380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82" name="TextBox 381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383" name="TextBox 382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384" name="TextBox 383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385" name="TextBox 384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386" name="TextBox 385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387" name="TextBox 386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388" name="TextBox 387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389" name="TextBox 388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390" name="TextBox 389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391" name="TextBox 390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392" name="TextBox 391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393" name="TextBox 392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394" name="TextBox 393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395" name="TextBox 394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396" name="TextBox 395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397" name="TextBox 396"/>
        <xdr:cNvSpPr txBox="1"/>
      </xdr:nvSpPr>
      <xdr:spPr>
        <a:xfrm>
          <a:off x="497205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398" name="TextBox 397"/>
        <xdr:cNvSpPr txBox="1"/>
      </xdr:nvSpPr>
      <xdr:spPr>
        <a:xfrm>
          <a:off x="5422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399" name="TextBox 398"/>
        <xdr:cNvSpPr txBox="1"/>
      </xdr:nvSpPr>
      <xdr:spPr>
        <a:xfrm>
          <a:off x="497205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400" name="TextBox 399"/>
        <xdr:cNvSpPr txBox="1"/>
      </xdr:nvSpPr>
      <xdr:spPr>
        <a:xfrm>
          <a:off x="5422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401" name="TextBox 400"/>
        <xdr:cNvSpPr txBox="1"/>
      </xdr:nvSpPr>
      <xdr:spPr>
        <a:xfrm>
          <a:off x="453678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402" name="TextBox 401"/>
        <xdr:cNvSpPr txBox="1"/>
      </xdr:nvSpPr>
      <xdr:spPr>
        <a:xfrm>
          <a:off x="453678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9</xdr:row>
      <xdr:rowOff>0</xdr:rowOff>
    </xdr:from>
    <xdr:ext cx="66454" cy="264560"/>
    <xdr:sp macro="" textlink="">
      <xdr:nvSpPr>
        <xdr:cNvPr id="403" name="TextBox 402"/>
        <xdr:cNvSpPr txBox="1"/>
      </xdr:nvSpPr>
      <xdr:spPr>
        <a:xfrm flipH="1">
          <a:off x="4673231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454" cy="264560"/>
    <xdr:sp macro="" textlink="">
      <xdr:nvSpPr>
        <xdr:cNvPr id="406" name="TextBox 405"/>
        <xdr:cNvSpPr txBox="1"/>
      </xdr:nvSpPr>
      <xdr:spPr>
        <a:xfrm flipH="1">
          <a:off x="4086225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10" name="TextBox 409"/>
        <xdr:cNvSpPr txBox="1"/>
      </xdr:nvSpPr>
      <xdr:spPr>
        <a:xfrm>
          <a:off x="497205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63" name="TextBox 462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64" name="TextBox 463"/>
        <xdr:cNvSpPr txBox="1"/>
      </xdr:nvSpPr>
      <xdr:spPr>
        <a:xfrm>
          <a:off x="497205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65" name="TextBox 464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466" name="TextBox 465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467" name="TextBox 466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468" name="TextBox 467"/>
        <xdr:cNvSpPr txBox="1"/>
      </xdr:nvSpPr>
      <xdr:spPr>
        <a:xfrm flipH="1">
          <a:off x="555905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69" name="TextBox 468"/>
        <xdr:cNvSpPr txBox="1"/>
      </xdr:nvSpPr>
      <xdr:spPr>
        <a:xfrm>
          <a:off x="63084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70" name="TextBox 469"/>
        <xdr:cNvSpPr txBox="1"/>
      </xdr:nvSpPr>
      <xdr:spPr>
        <a:xfrm>
          <a:off x="63084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471" name="TextBox 470"/>
        <xdr:cNvSpPr txBox="1"/>
      </xdr:nvSpPr>
      <xdr:spPr>
        <a:xfrm flipH="1">
          <a:off x="6444881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72" name="TextBox 471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73" name="TextBox 472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474" name="TextBox 473"/>
        <xdr:cNvSpPr txBox="1"/>
      </xdr:nvSpPr>
      <xdr:spPr>
        <a:xfrm flipH="1">
          <a:off x="847370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75" name="TextBox 474"/>
        <xdr:cNvSpPr txBox="1"/>
      </xdr:nvSpPr>
      <xdr:spPr>
        <a:xfrm>
          <a:off x="93183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76" name="TextBox 475"/>
        <xdr:cNvSpPr txBox="1"/>
      </xdr:nvSpPr>
      <xdr:spPr>
        <a:xfrm>
          <a:off x="93183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477" name="TextBox 476"/>
        <xdr:cNvSpPr txBox="1"/>
      </xdr:nvSpPr>
      <xdr:spPr>
        <a:xfrm flipH="1">
          <a:off x="9454781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78" name="TextBox 477"/>
        <xdr:cNvSpPr txBox="1"/>
      </xdr:nvSpPr>
      <xdr:spPr>
        <a:xfrm>
          <a:off x="102994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79" name="TextBox 478"/>
        <xdr:cNvSpPr txBox="1"/>
      </xdr:nvSpPr>
      <xdr:spPr>
        <a:xfrm>
          <a:off x="102994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480" name="TextBox 479"/>
        <xdr:cNvSpPr txBox="1"/>
      </xdr:nvSpPr>
      <xdr:spPr>
        <a:xfrm flipH="1">
          <a:off x="1043585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10</xdr:row>
      <xdr:rowOff>0</xdr:rowOff>
    </xdr:from>
    <xdr:ext cx="125375" cy="264560"/>
    <xdr:sp macro="" textlink="">
      <xdr:nvSpPr>
        <xdr:cNvPr id="481" name="TextBox 480"/>
        <xdr:cNvSpPr txBox="1"/>
      </xdr:nvSpPr>
      <xdr:spPr>
        <a:xfrm>
          <a:off x="112995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10</xdr:row>
      <xdr:rowOff>0</xdr:rowOff>
    </xdr:from>
    <xdr:ext cx="125375" cy="264560"/>
    <xdr:sp macro="" textlink="">
      <xdr:nvSpPr>
        <xdr:cNvPr id="482" name="TextBox 481"/>
        <xdr:cNvSpPr txBox="1"/>
      </xdr:nvSpPr>
      <xdr:spPr>
        <a:xfrm>
          <a:off x="112995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10</xdr:row>
      <xdr:rowOff>0</xdr:rowOff>
    </xdr:from>
    <xdr:ext cx="125375" cy="264560"/>
    <xdr:sp macro="" textlink="">
      <xdr:nvSpPr>
        <xdr:cNvPr id="483" name="TextBox 482"/>
        <xdr:cNvSpPr txBox="1"/>
      </xdr:nvSpPr>
      <xdr:spPr>
        <a:xfrm>
          <a:off x="112995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10</xdr:row>
      <xdr:rowOff>0</xdr:rowOff>
    </xdr:from>
    <xdr:ext cx="125375" cy="264560"/>
    <xdr:sp macro="" textlink="">
      <xdr:nvSpPr>
        <xdr:cNvPr id="484" name="TextBox 483"/>
        <xdr:cNvSpPr txBox="1"/>
      </xdr:nvSpPr>
      <xdr:spPr>
        <a:xfrm>
          <a:off x="112995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85" name="TextBox 484"/>
        <xdr:cNvSpPr txBox="1"/>
      </xdr:nvSpPr>
      <xdr:spPr>
        <a:xfrm>
          <a:off x="497205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86" name="TextBox 485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87" name="TextBox 486"/>
        <xdr:cNvSpPr txBox="1"/>
      </xdr:nvSpPr>
      <xdr:spPr>
        <a:xfrm>
          <a:off x="497205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88" name="TextBox 487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489" name="TextBox 488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490" name="TextBox 489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491" name="TextBox 490"/>
        <xdr:cNvSpPr txBox="1"/>
      </xdr:nvSpPr>
      <xdr:spPr>
        <a:xfrm flipH="1">
          <a:off x="4673231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454" cy="264560"/>
    <xdr:sp macro="" textlink="">
      <xdr:nvSpPr>
        <xdr:cNvPr id="494" name="TextBox 493"/>
        <xdr:cNvSpPr txBox="1"/>
      </xdr:nvSpPr>
      <xdr:spPr>
        <a:xfrm flipH="1">
          <a:off x="4086225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44302</xdr:colOff>
      <xdr:row>3</xdr:row>
      <xdr:rowOff>44303</xdr:rowOff>
    </xdr:from>
    <xdr:ext cx="125375" cy="264560"/>
    <xdr:sp macro="" textlink="">
      <xdr:nvSpPr>
        <xdr:cNvPr id="498" name="TextBox 497"/>
        <xdr:cNvSpPr txBox="1"/>
      </xdr:nvSpPr>
      <xdr:spPr>
        <a:xfrm>
          <a:off x="587227" y="131112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51" name="TextBox 550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121831</xdr:colOff>
      <xdr:row>3</xdr:row>
      <xdr:rowOff>254739</xdr:rowOff>
    </xdr:from>
    <xdr:ext cx="125375" cy="264560"/>
    <xdr:sp macro="" textlink="">
      <xdr:nvSpPr>
        <xdr:cNvPr id="552" name="TextBox 551"/>
        <xdr:cNvSpPr txBox="1"/>
      </xdr:nvSpPr>
      <xdr:spPr>
        <a:xfrm>
          <a:off x="664756" y="1521564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53" name="TextBox 552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554" name="TextBox 553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555" name="TextBox 554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556" name="TextBox 555"/>
        <xdr:cNvSpPr txBox="1"/>
      </xdr:nvSpPr>
      <xdr:spPr>
        <a:xfrm flipH="1">
          <a:off x="555905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57" name="TextBox 556"/>
        <xdr:cNvSpPr txBox="1"/>
      </xdr:nvSpPr>
      <xdr:spPr>
        <a:xfrm>
          <a:off x="63084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58" name="TextBox 557"/>
        <xdr:cNvSpPr txBox="1"/>
      </xdr:nvSpPr>
      <xdr:spPr>
        <a:xfrm>
          <a:off x="63084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559" name="TextBox 558"/>
        <xdr:cNvSpPr txBox="1"/>
      </xdr:nvSpPr>
      <xdr:spPr>
        <a:xfrm flipH="1">
          <a:off x="6444881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60" name="TextBox 559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61" name="TextBox 560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562" name="TextBox 561"/>
        <xdr:cNvSpPr txBox="1"/>
      </xdr:nvSpPr>
      <xdr:spPr>
        <a:xfrm flipH="1">
          <a:off x="847370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63" name="TextBox 562"/>
        <xdr:cNvSpPr txBox="1"/>
      </xdr:nvSpPr>
      <xdr:spPr>
        <a:xfrm>
          <a:off x="93183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64" name="TextBox 563"/>
        <xdr:cNvSpPr txBox="1"/>
      </xdr:nvSpPr>
      <xdr:spPr>
        <a:xfrm>
          <a:off x="93183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565" name="TextBox 564"/>
        <xdr:cNvSpPr txBox="1"/>
      </xdr:nvSpPr>
      <xdr:spPr>
        <a:xfrm flipH="1">
          <a:off x="9454781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66" name="TextBox 565"/>
        <xdr:cNvSpPr txBox="1"/>
      </xdr:nvSpPr>
      <xdr:spPr>
        <a:xfrm>
          <a:off x="102994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67" name="TextBox 566"/>
        <xdr:cNvSpPr txBox="1"/>
      </xdr:nvSpPr>
      <xdr:spPr>
        <a:xfrm>
          <a:off x="102994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568" name="TextBox 567"/>
        <xdr:cNvSpPr txBox="1"/>
      </xdr:nvSpPr>
      <xdr:spPr>
        <a:xfrm flipH="1">
          <a:off x="1043585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10</xdr:row>
      <xdr:rowOff>0</xdr:rowOff>
    </xdr:from>
    <xdr:ext cx="125375" cy="264560"/>
    <xdr:sp macro="" textlink="">
      <xdr:nvSpPr>
        <xdr:cNvPr id="569" name="TextBox 568"/>
        <xdr:cNvSpPr txBox="1"/>
      </xdr:nvSpPr>
      <xdr:spPr>
        <a:xfrm>
          <a:off x="112995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10</xdr:row>
      <xdr:rowOff>0</xdr:rowOff>
    </xdr:from>
    <xdr:ext cx="125375" cy="264560"/>
    <xdr:sp macro="" textlink="">
      <xdr:nvSpPr>
        <xdr:cNvPr id="570" name="TextBox 569"/>
        <xdr:cNvSpPr txBox="1"/>
      </xdr:nvSpPr>
      <xdr:spPr>
        <a:xfrm>
          <a:off x="112995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10</xdr:row>
      <xdr:rowOff>0</xdr:rowOff>
    </xdr:from>
    <xdr:ext cx="125375" cy="264560"/>
    <xdr:sp macro="" textlink="">
      <xdr:nvSpPr>
        <xdr:cNvPr id="571" name="TextBox 570"/>
        <xdr:cNvSpPr txBox="1"/>
      </xdr:nvSpPr>
      <xdr:spPr>
        <a:xfrm>
          <a:off x="112995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10</xdr:row>
      <xdr:rowOff>0</xdr:rowOff>
    </xdr:from>
    <xdr:ext cx="125375" cy="264560"/>
    <xdr:sp macro="" textlink="">
      <xdr:nvSpPr>
        <xdr:cNvPr id="572" name="TextBox 571"/>
        <xdr:cNvSpPr txBox="1"/>
      </xdr:nvSpPr>
      <xdr:spPr>
        <a:xfrm>
          <a:off x="112995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1583807</xdr:colOff>
      <xdr:row>4</xdr:row>
      <xdr:rowOff>509477</xdr:rowOff>
    </xdr:from>
    <xdr:ext cx="125375" cy="264560"/>
    <xdr:sp macro="" textlink="">
      <xdr:nvSpPr>
        <xdr:cNvPr id="573" name="TextBox 572"/>
        <xdr:cNvSpPr txBox="1"/>
      </xdr:nvSpPr>
      <xdr:spPr>
        <a:xfrm>
          <a:off x="2126732" y="2681177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74" name="TextBox 573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1838546</xdr:colOff>
      <xdr:row>4</xdr:row>
      <xdr:rowOff>487326</xdr:rowOff>
    </xdr:from>
    <xdr:ext cx="125375" cy="264560"/>
    <xdr:sp macro="" textlink="">
      <xdr:nvSpPr>
        <xdr:cNvPr id="575" name="TextBox 574"/>
        <xdr:cNvSpPr txBox="1"/>
      </xdr:nvSpPr>
      <xdr:spPr>
        <a:xfrm>
          <a:off x="2381471" y="265902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76" name="TextBox 575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577" name="TextBox 576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578" name="TextBox 577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579" name="TextBox 578"/>
        <xdr:cNvSpPr txBox="1"/>
      </xdr:nvSpPr>
      <xdr:spPr>
        <a:xfrm flipH="1">
          <a:off x="4673231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454" cy="264560"/>
    <xdr:sp macro="" textlink="">
      <xdr:nvSpPr>
        <xdr:cNvPr id="582" name="TextBox 581"/>
        <xdr:cNvSpPr txBox="1"/>
      </xdr:nvSpPr>
      <xdr:spPr>
        <a:xfrm flipH="1">
          <a:off x="4086225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66453</xdr:colOff>
      <xdr:row>4</xdr:row>
      <xdr:rowOff>631308</xdr:rowOff>
    </xdr:from>
    <xdr:ext cx="125375" cy="264560"/>
    <xdr:sp macro="" textlink="">
      <xdr:nvSpPr>
        <xdr:cNvPr id="586" name="TextBox 585"/>
        <xdr:cNvSpPr txBox="1"/>
      </xdr:nvSpPr>
      <xdr:spPr>
        <a:xfrm>
          <a:off x="609378" y="280300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39" name="TextBox 638"/>
        <xdr:cNvSpPr txBox="1"/>
      </xdr:nvSpPr>
      <xdr:spPr>
        <a:xfrm>
          <a:off x="5422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542703</xdr:colOff>
      <xdr:row>4</xdr:row>
      <xdr:rowOff>553780</xdr:rowOff>
    </xdr:from>
    <xdr:ext cx="125375" cy="264560"/>
    <xdr:sp macro="" textlink="">
      <xdr:nvSpPr>
        <xdr:cNvPr id="640" name="TextBox 639"/>
        <xdr:cNvSpPr txBox="1"/>
      </xdr:nvSpPr>
      <xdr:spPr>
        <a:xfrm>
          <a:off x="1085628" y="272548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41" name="TextBox 640"/>
        <xdr:cNvSpPr txBox="1"/>
      </xdr:nvSpPr>
      <xdr:spPr>
        <a:xfrm>
          <a:off x="5422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642" name="TextBox 641"/>
        <xdr:cNvSpPr txBox="1"/>
      </xdr:nvSpPr>
      <xdr:spPr>
        <a:xfrm>
          <a:off x="453678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643" name="TextBox 642"/>
        <xdr:cNvSpPr txBox="1"/>
      </xdr:nvSpPr>
      <xdr:spPr>
        <a:xfrm>
          <a:off x="453678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1018953</xdr:colOff>
      <xdr:row>3</xdr:row>
      <xdr:rowOff>387646</xdr:rowOff>
    </xdr:from>
    <xdr:ext cx="66454" cy="264560"/>
    <xdr:sp macro="" textlink="">
      <xdr:nvSpPr>
        <xdr:cNvPr id="644" name="TextBox 643"/>
        <xdr:cNvSpPr txBox="1"/>
      </xdr:nvSpPr>
      <xdr:spPr>
        <a:xfrm flipH="1">
          <a:off x="1561878" y="1654471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45" name="TextBox 644"/>
        <xdr:cNvSpPr txBox="1"/>
      </xdr:nvSpPr>
      <xdr:spPr>
        <a:xfrm>
          <a:off x="630843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46" name="TextBox 645"/>
        <xdr:cNvSpPr txBox="1"/>
      </xdr:nvSpPr>
      <xdr:spPr>
        <a:xfrm>
          <a:off x="630843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647" name="TextBox 646"/>
        <xdr:cNvSpPr txBox="1"/>
      </xdr:nvSpPr>
      <xdr:spPr>
        <a:xfrm flipH="1">
          <a:off x="6444881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48" name="TextBox 647"/>
        <xdr:cNvSpPr txBox="1"/>
      </xdr:nvSpPr>
      <xdr:spPr>
        <a:xfrm>
          <a:off x="833725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49" name="TextBox 648"/>
        <xdr:cNvSpPr txBox="1"/>
      </xdr:nvSpPr>
      <xdr:spPr>
        <a:xfrm>
          <a:off x="833725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650" name="TextBox 649"/>
        <xdr:cNvSpPr txBox="1"/>
      </xdr:nvSpPr>
      <xdr:spPr>
        <a:xfrm flipH="1">
          <a:off x="8473706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51" name="TextBox 650"/>
        <xdr:cNvSpPr txBox="1"/>
      </xdr:nvSpPr>
      <xdr:spPr>
        <a:xfrm>
          <a:off x="931833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52" name="TextBox 651"/>
        <xdr:cNvSpPr txBox="1"/>
      </xdr:nvSpPr>
      <xdr:spPr>
        <a:xfrm>
          <a:off x="931833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653" name="TextBox 652"/>
        <xdr:cNvSpPr txBox="1"/>
      </xdr:nvSpPr>
      <xdr:spPr>
        <a:xfrm flipH="1">
          <a:off x="9454781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54" name="TextBox 653"/>
        <xdr:cNvSpPr txBox="1"/>
      </xdr:nvSpPr>
      <xdr:spPr>
        <a:xfrm>
          <a:off x="102994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55" name="TextBox 654"/>
        <xdr:cNvSpPr txBox="1"/>
      </xdr:nvSpPr>
      <xdr:spPr>
        <a:xfrm>
          <a:off x="102994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656" name="TextBox 655"/>
        <xdr:cNvSpPr txBox="1"/>
      </xdr:nvSpPr>
      <xdr:spPr>
        <a:xfrm flipH="1">
          <a:off x="10435856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657" name="TextBox 656"/>
        <xdr:cNvSpPr txBox="1"/>
      </xdr:nvSpPr>
      <xdr:spPr>
        <a:xfrm>
          <a:off x="1129953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658" name="TextBox 657"/>
        <xdr:cNvSpPr txBox="1"/>
      </xdr:nvSpPr>
      <xdr:spPr>
        <a:xfrm>
          <a:off x="1129953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659" name="TextBox 658"/>
        <xdr:cNvSpPr txBox="1"/>
      </xdr:nvSpPr>
      <xdr:spPr>
        <a:xfrm>
          <a:off x="1129953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660" name="TextBox 659"/>
        <xdr:cNvSpPr txBox="1"/>
      </xdr:nvSpPr>
      <xdr:spPr>
        <a:xfrm>
          <a:off x="1129953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443023</xdr:colOff>
      <xdr:row>3</xdr:row>
      <xdr:rowOff>199361</xdr:rowOff>
    </xdr:from>
    <xdr:ext cx="125375" cy="264560"/>
    <xdr:sp macro="" textlink="">
      <xdr:nvSpPr>
        <xdr:cNvPr id="661" name="TextBox 660"/>
        <xdr:cNvSpPr txBox="1"/>
      </xdr:nvSpPr>
      <xdr:spPr>
        <a:xfrm>
          <a:off x="985948" y="146618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62" name="TextBox 661"/>
        <xdr:cNvSpPr txBox="1"/>
      </xdr:nvSpPr>
      <xdr:spPr>
        <a:xfrm>
          <a:off x="5422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1938226</xdr:colOff>
      <xdr:row>4</xdr:row>
      <xdr:rowOff>542703</xdr:rowOff>
    </xdr:from>
    <xdr:ext cx="125375" cy="264560"/>
    <xdr:sp macro="" textlink="">
      <xdr:nvSpPr>
        <xdr:cNvPr id="663" name="TextBox 662"/>
        <xdr:cNvSpPr txBox="1"/>
      </xdr:nvSpPr>
      <xdr:spPr>
        <a:xfrm>
          <a:off x="2481151" y="2714403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64" name="TextBox 663"/>
        <xdr:cNvSpPr txBox="1"/>
      </xdr:nvSpPr>
      <xdr:spPr>
        <a:xfrm>
          <a:off x="5422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665" name="TextBox 664"/>
        <xdr:cNvSpPr txBox="1"/>
      </xdr:nvSpPr>
      <xdr:spPr>
        <a:xfrm>
          <a:off x="453678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666" name="TextBox 665"/>
        <xdr:cNvSpPr txBox="1"/>
      </xdr:nvSpPr>
      <xdr:spPr>
        <a:xfrm>
          <a:off x="453678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11</xdr:row>
      <xdr:rowOff>0</xdr:rowOff>
    </xdr:from>
    <xdr:ext cx="66454" cy="264560"/>
    <xdr:sp macro="" textlink="">
      <xdr:nvSpPr>
        <xdr:cNvPr id="667" name="TextBox 666"/>
        <xdr:cNvSpPr txBox="1"/>
      </xdr:nvSpPr>
      <xdr:spPr>
        <a:xfrm flipH="1">
          <a:off x="4673231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68" name="TextBox 667"/>
        <xdr:cNvSpPr txBox="1"/>
      </xdr:nvSpPr>
      <xdr:spPr>
        <a:xfrm>
          <a:off x="11299530" y="8582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69" name="TextBox 668"/>
        <xdr:cNvSpPr txBox="1"/>
      </xdr:nvSpPr>
      <xdr:spPr>
        <a:xfrm>
          <a:off x="11299530" y="8582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70" name="TextBox 669"/>
        <xdr:cNvSpPr txBox="1"/>
      </xdr:nvSpPr>
      <xdr:spPr>
        <a:xfrm>
          <a:off x="11299530" y="8582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15</xdr:row>
      <xdr:rowOff>0</xdr:rowOff>
    </xdr:from>
    <xdr:ext cx="66454" cy="264560"/>
    <xdr:sp macro="" textlink="">
      <xdr:nvSpPr>
        <xdr:cNvPr id="671" name="TextBox 670"/>
        <xdr:cNvSpPr txBox="1"/>
      </xdr:nvSpPr>
      <xdr:spPr>
        <a:xfrm>
          <a:off x="11347376" y="86484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72" name="TextBox 671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73" name="TextBox 672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74" name="TextBox 673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75" name="TextBox 674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76" name="TextBox 675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77" name="TextBox 676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78" name="TextBox 677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79" name="TextBox 678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80" name="TextBox 679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81" name="TextBox 680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82" name="TextBox 681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83" name="TextBox 682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84" name="TextBox 683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85" name="TextBox 684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86" name="TextBox 685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87" name="TextBox 686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88" name="TextBox 687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89" name="TextBox 688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90" name="TextBox 689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91" name="TextBox 690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92" name="TextBox 691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93" name="TextBox 692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94" name="TextBox 693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95" name="TextBox 694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96" name="TextBox 695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97" name="TextBox 696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98" name="TextBox 697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699" name="TextBox 698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00" name="TextBox 699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01" name="TextBox 700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02" name="TextBox 701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703" name="TextBox 702"/>
        <xdr:cNvSpPr txBox="1"/>
      </xdr:nvSpPr>
      <xdr:spPr>
        <a:xfrm>
          <a:off x="11347376" y="76483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04" name="TextBox 703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05" name="TextBox 704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06" name="TextBox 705"/>
        <xdr:cNvSpPr txBox="1"/>
      </xdr:nvSpPr>
      <xdr:spPr>
        <a:xfrm>
          <a:off x="11299530" y="718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07" name="TextBox 706"/>
        <xdr:cNvSpPr txBox="1"/>
      </xdr:nvSpPr>
      <xdr:spPr>
        <a:xfrm>
          <a:off x="11299530" y="7381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08" name="TextBox 707"/>
        <xdr:cNvSpPr txBox="1"/>
      </xdr:nvSpPr>
      <xdr:spPr>
        <a:xfrm>
          <a:off x="11299530" y="7381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09" name="TextBox 708"/>
        <xdr:cNvSpPr txBox="1"/>
      </xdr:nvSpPr>
      <xdr:spPr>
        <a:xfrm>
          <a:off x="11299530" y="718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10" name="TextBox 709"/>
        <xdr:cNvSpPr txBox="1"/>
      </xdr:nvSpPr>
      <xdr:spPr>
        <a:xfrm>
          <a:off x="11299530" y="7381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11" name="TextBox 710"/>
        <xdr:cNvSpPr txBox="1"/>
      </xdr:nvSpPr>
      <xdr:spPr>
        <a:xfrm>
          <a:off x="11299530" y="7381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12" name="TextBox 711"/>
        <xdr:cNvSpPr txBox="1"/>
      </xdr:nvSpPr>
      <xdr:spPr>
        <a:xfrm>
          <a:off x="11299530" y="7381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13" name="TextBox 712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14" name="TextBox 713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15" name="TextBox 714"/>
        <xdr:cNvSpPr txBox="1"/>
      </xdr:nvSpPr>
      <xdr:spPr>
        <a:xfrm>
          <a:off x="11299530" y="7381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16" name="TextBox 715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17" name="TextBox 716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18" name="TextBox 717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19" name="TextBox 718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20" name="TextBox 719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21" name="TextBox 720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22" name="TextBox 721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723" name="TextBox 722"/>
        <xdr:cNvSpPr txBox="1"/>
      </xdr:nvSpPr>
      <xdr:spPr>
        <a:xfrm>
          <a:off x="11347376" y="76483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24" name="TextBox 723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25" name="TextBox 724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26" name="TextBox 725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14</xdr:row>
      <xdr:rowOff>66454</xdr:rowOff>
    </xdr:from>
    <xdr:ext cx="66454" cy="264560"/>
    <xdr:sp macro="" textlink="">
      <xdr:nvSpPr>
        <xdr:cNvPr id="727" name="TextBox 726"/>
        <xdr:cNvSpPr txBox="1"/>
      </xdr:nvSpPr>
      <xdr:spPr>
        <a:xfrm>
          <a:off x="11347376" y="84484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28" name="TextBox 727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29" name="TextBox 728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30" name="TextBox 729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31" name="TextBox 730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32" name="TextBox 731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33" name="TextBox 732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34" name="TextBox 733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35" name="TextBox 734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36" name="TextBox 735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37" name="TextBox 736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38" name="TextBox 737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39" name="TextBox 738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40" name="TextBox 739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41" name="TextBox 740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42" name="TextBox 741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43" name="TextBox 742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44" name="TextBox 743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45" name="TextBox 744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46" name="TextBox 745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47" name="TextBox 746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48" name="TextBox 747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49" name="TextBox 748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50" name="TextBox 749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51" name="TextBox 750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52" name="TextBox 751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53" name="TextBox 752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54" name="TextBox 753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55" name="TextBox 754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56" name="TextBox 755"/>
        <xdr:cNvSpPr txBox="1"/>
      </xdr:nvSpPr>
      <xdr:spPr>
        <a:xfrm>
          <a:off x="11299530" y="10182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57" name="TextBox 756"/>
        <xdr:cNvSpPr txBox="1"/>
      </xdr:nvSpPr>
      <xdr:spPr>
        <a:xfrm>
          <a:off x="11299530" y="10182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58" name="TextBox 757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59" name="TextBox 758"/>
        <xdr:cNvSpPr txBox="1"/>
      </xdr:nvSpPr>
      <xdr:spPr>
        <a:xfrm>
          <a:off x="11299530" y="10182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60" name="TextBox 759"/>
        <xdr:cNvSpPr txBox="1"/>
      </xdr:nvSpPr>
      <xdr:spPr>
        <a:xfrm>
          <a:off x="11299530" y="10182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61" name="TextBox 760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62" name="TextBox 761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63" name="TextBox 762"/>
        <xdr:cNvSpPr txBox="1"/>
      </xdr:nvSpPr>
      <xdr:spPr>
        <a:xfrm>
          <a:off x="11299530" y="10182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64" name="TextBox 763"/>
        <xdr:cNvSpPr txBox="1"/>
      </xdr:nvSpPr>
      <xdr:spPr>
        <a:xfrm>
          <a:off x="11299530" y="10182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65" name="TextBox 764"/>
        <xdr:cNvSpPr txBox="1"/>
      </xdr:nvSpPr>
      <xdr:spPr>
        <a:xfrm>
          <a:off x="11299530" y="11382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66" name="TextBox 765"/>
        <xdr:cNvSpPr txBox="1"/>
      </xdr:nvSpPr>
      <xdr:spPr>
        <a:xfrm>
          <a:off x="11299530" y="11382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67" name="TextBox 766"/>
        <xdr:cNvSpPr txBox="1"/>
      </xdr:nvSpPr>
      <xdr:spPr>
        <a:xfrm>
          <a:off x="11299530" y="11782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68" name="TextBox 767"/>
        <xdr:cNvSpPr txBox="1"/>
      </xdr:nvSpPr>
      <xdr:spPr>
        <a:xfrm>
          <a:off x="11299530" y="11782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69" name="TextBox 768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70" name="TextBox 769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71" name="TextBox 770"/>
        <xdr:cNvSpPr txBox="1"/>
      </xdr:nvSpPr>
      <xdr:spPr>
        <a:xfrm>
          <a:off x="11299530" y="11782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72" name="TextBox 771"/>
        <xdr:cNvSpPr txBox="1"/>
      </xdr:nvSpPr>
      <xdr:spPr>
        <a:xfrm>
          <a:off x="11299530" y="11782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73" name="TextBox 772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74" name="TextBox 773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75" name="TextBox 774"/>
        <xdr:cNvSpPr txBox="1"/>
      </xdr:nvSpPr>
      <xdr:spPr>
        <a:xfrm>
          <a:off x="11299530" y="11782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76" name="TextBox 775"/>
        <xdr:cNvSpPr txBox="1"/>
      </xdr:nvSpPr>
      <xdr:spPr>
        <a:xfrm>
          <a:off x="11299530" y="11782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77" name="TextBox 776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78" name="TextBox 777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79" name="TextBox 778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80" name="TextBox 779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81" name="TextBox 780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82" name="TextBox 781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83" name="TextBox 782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84" name="TextBox 783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85" name="TextBox 784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86" name="TextBox 785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87" name="TextBox 786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88" name="TextBox 787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89" name="TextBox 788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90" name="TextBox 789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91" name="TextBox 790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92" name="TextBox 791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93" name="TextBox 792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94" name="TextBox 793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95" name="TextBox 794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96" name="TextBox 795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97" name="TextBox 796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98" name="TextBox 797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799" name="TextBox 798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00" name="TextBox 799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01" name="TextBox 800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02" name="TextBox 801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03" name="TextBox 802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04" name="TextBox 803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05" name="TextBox 804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06" name="TextBox 805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07" name="TextBox 806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08" name="TextBox 807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09" name="TextBox 808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10" name="TextBox 809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11" name="TextBox 810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12" name="TextBox 811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13" name="TextBox 812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14" name="TextBox 813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15" name="TextBox 814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16" name="TextBox 815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17" name="TextBox 816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18" name="TextBox 817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19" name="TextBox 818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20" name="TextBox 819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21" name="TextBox 820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22" name="TextBox 821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23" name="TextBox 822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24" name="TextBox 823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25" name="TextBox 824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26" name="TextBox 825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27" name="TextBox 826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28" name="TextBox 827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29" name="TextBox 828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30" name="TextBox 829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31" name="TextBox 830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32" name="TextBox 831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33" name="TextBox 832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34" name="TextBox 833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35" name="TextBox 834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36" name="TextBox 835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37" name="TextBox 836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38" name="TextBox 837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39" name="TextBox 838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40" name="TextBox 839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41" name="TextBox 840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42" name="TextBox 841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43" name="TextBox 842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44" name="TextBox 843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45" name="TextBox 844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46" name="TextBox 845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47" name="TextBox 846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48" name="TextBox 847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49" name="TextBox 848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50" name="TextBox 849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51" name="TextBox 850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52" name="TextBox 851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53" name="TextBox 852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54" name="TextBox 853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55" name="TextBox 854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56" name="TextBox 855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57" name="TextBox 856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58" name="TextBox 857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59" name="TextBox 858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60" name="TextBox 859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61" name="TextBox 860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62" name="TextBox 861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63" name="TextBox 862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64" name="TextBox 863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65" name="TextBox 864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66" name="TextBox 865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67" name="TextBox 866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68" name="TextBox 867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69" name="TextBox 868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70" name="TextBox 869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71" name="TextBox 870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72" name="TextBox 871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73" name="TextBox 872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74" name="TextBox 873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75" name="TextBox 874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76" name="TextBox 875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77" name="TextBox 876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78" name="TextBox 877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79" name="TextBox 878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80" name="TextBox 879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81" name="TextBox 880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82" name="TextBox 881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83" name="TextBox 882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84" name="TextBox 883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85" name="TextBox 884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86" name="TextBox 885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87" name="TextBox 886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88" name="TextBox 887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89" name="TextBox 888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90" name="TextBox 889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91" name="TextBox 890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92" name="TextBox 891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93" name="TextBox 892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94" name="TextBox 893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95" name="TextBox 894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96" name="TextBox 895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97" name="TextBox 896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98" name="TextBox 897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899" name="TextBox 898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00" name="TextBox 899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01" name="TextBox 900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02" name="TextBox 901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03" name="TextBox 902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04" name="TextBox 903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05" name="TextBox 904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06" name="TextBox 905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07" name="TextBox 906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08" name="TextBox 907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09" name="TextBox 908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10" name="TextBox 909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11" name="TextBox 910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12" name="TextBox 911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13" name="TextBox 912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14" name="TextBox 913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15" name="TextBox 914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16" name="TextBox 915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17" name="TextBox 916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18" name="TextBox 917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19" name="TextBox 918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20" name="TextBox 919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21" name="TextBox 920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22" name="TextBox 921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23" name="TextBox 922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24" name="TextBox 923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25" name="TextBox 924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26" name="TextBox 925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27" name="TextBox 926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28" name="TextBox 927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29" name="TextBox 928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30" name="TextBox 929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31" name="TextBox 930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32" name="TextBox 931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33" name="TextBox 932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34" name="TextBox 933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35" name="TextBox 934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36" name="TextBox 935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37" name="TextBox 936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38" name="TextBox 937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39" name="TextBox 938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40" name="TextBox 939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41" name="TextBox 940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42" name="TextBox 941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43" name="TextBox 942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44" name="TextBox 943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45" name="TextBox 944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46" name="TextBox 945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47" name="TextBox 946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48" name="TextBox 947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49" name="TextBox 948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50" name="TextBox 949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51" name="TextBox 950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52" name="TextBox 951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53" name="TextBox 952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54" name="TextBox 953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55" name="TextBox 954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56" name="TextBox 955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57" name="TextBox 956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58" name="TextBox 957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59" name="TextBox 958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60" name="TextBox 959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61" name="TextBox 960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62" name="TextBox 961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63" name="TextBox 962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64" name="TextBox 963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65" name="TextBox 964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66" name="TextBox 965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67" name="TextBox 966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68" name="TextBox 967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69" name="TextBox 968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70" name="TextBox 969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71" name="TextBox 970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72" name="TextBox 971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73" name="TextBox 972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74" name="TextBox 973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75" name="TextBox 974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20</xdr:row>
      <xdr:rowOff>0</xdr:rowOff>
    </xdr:from>
    <xdr:ext cx="125375" cy="264560"/>
    <xdr:sp macro="" textlink="">
      <xdr:nvSpPr>
        <xdr:cNvPr id="976" name="TextBox 975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1960378</xdr:colOff>
      <xdr:row>4</xdr:row>
      <xdr:rowOff>454099</xdr:rowOff>
    </xdr:from>
    <xdr:ext cx="66454" cy="264560"/>
    <xdr:sp macro="" textlink="">
      <xdr:nvSpPr>
        <xdr:cNvPr id="979" name="TextBox 978"/>
        <xdr:cNvSpPr txBox="1"/>
      </xdr:nvSpPr>
      <xdr:spPr>
        <a:xfrm flipH="1">
          <a:off x="2503303" y="262579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0" name="TextBox 989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1034" name="TextBox 1033"/>
        <xdr:cNvSpPr txBox="1"/>
      </xdr:nvSpPr>
      <xdr:spPr>
        <a:xfrm>
          <a:off x="5422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1035" name="TextBox 1034"/>
        <xdr:cNvSpPr txBox="1"/>
      </xdr:nvSpPr>
      <xdr:spPr>
        <a:xfrm>
          <a:off x="5422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2037907</xdr:colOff>
      <xdr:row>3</xdr:row>
      <xdr:rowOff>454099</xdr:rowOff>
    </xdr:from>
    <xdr:ext cx="66454" cy="264560"/>
    <xdr:sp macro="" textlink="">
      <xdr:nvSpPr>
        <xdr:cNvPr id="1036" name="TextBox 1035"/>
        <xdr:cNvSpPr txBox="1"/>
      </xdr:nvSpPr>
      <xdr:spPr>
        <a:xfrm flipH="1">
          <a:off x="2580832" y="172092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1705639</xdr:colOff>
      <xdr:row>4</xdr:row>
      <xdr:rowOff>520552</xdr:rowOff>
    </xdr:from>
    <xdr:ext cx="66454" cy="264560"/>
    <xdr:sp macro="" textlink="">
      <xdr:nvSpPr>
        <xdr:cNvPr id="1039" name="TextBox 1038"/>
        <xdr:cNvSpPr txBox="1"/>
      </xdr:nvSpPr>
      <xdr:spPr>
        <a:xfrm flipH="1">
          <a:off x="2248564" y="2692252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095" name="TextBox 1094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096" name="TextBox 1095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097" name="TextBox 1096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098" name="TextBox 1097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1772093</xdr:colOff>
      <xdr:row>4</xdr:row>
      <xdr:rowOff>564854</xdr:rowOff>
    </xdr:from>
    <xdr:ext cx="66454" cy="264560"/>
    <xdr:sp macro="" textlink="">
      <xdr:nvSpPr>
        <xdr:cNvPr id="1101" name="TextBox 1100"/>
        <xdr:cNvSpPr txBox="1"/>
      </xdr:nvSpPr>
      <xdr:spPr>
        <a:xfrm flipH="1">
          <a:off x="2315018" y="27365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1950631</xdr:colOff>
      <xdr:row>4</xdr:row>
      <xdr:rowOff>498400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493556" y="267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157" name="TextBox 1156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1860697</xdr:colOff>
      <xdr:row>4</xdr:row>
      <xdr:rowOff>476250</xdr:rowOff>
    </xdr:from>
    <xdr:ext cx="66454" cy="264560"/>
    <xdr:sp macro="" textlink="">
      <xdr:nvSpPr>
        <xdr:cNvPr id="1160" name="TextBox 1159"/>
        <xdr:cNvSpPr txBox="1"/>
      </xdr:nvSpPr>
      <xdr:spPr>
        <a:xfrm flipH="1">
          <a:off x="2403622" y="26479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1762346</xdr:colOff>
      <xdr:row>4</xdr:row>
      <xdr:rowOff>487325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305271" y="265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216" name="TextBox 1215"/>
        <xdr:cNvSpPr txBox="1"/>
      </xdr:nvSpPr>
      <xdr:spPr>
        <a:xfrm>
          <a:off x="5422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993258</xdr:colOff>
      <xdr:row>3</xdr:row>
      <xdr:rowOff>343343</xdr:rowOff>
    </xdr:from>
    <xdr:ext cx="125375" cy="264560"/>
    <xdr:sp macro="" textlink="">
      <xdr:nvSpPr>
        <xdr:cNvPr id="1217" name="TextBox 1216"/>
        <xdr:cNvSpPr txBox="1"/>
      </xdr:nvSpPr>
      <xdr:spPr>
        <a:xfrm>
          <a:off x="1536183" y="161016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1879305</xdr:colOff>
      <xdr:row>4</xdr:row>
      <xdr:rowOff>465174</xdr:rowOff>
    </xdr:from>
    <xdr:ext cx="125375" cy="264560"/>
    <xdr:sp macro="" textlink="">
      <xdr:nvSpPr>
        <xdr:cNvPr id="1218" name="TextBox 1217"/>
        <xdr:cNvSpPr txBox="1"/>
      </xdr:nvSpPr>
      <xdr:spPr>
        <a:xfrm>
          <a:off x="2422230" y="2636874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1945758</xdr:colOff>
      <xdr:row>4</xdr:row>
      <xdr:rowOff>409796</xdr:rowOff>
    </xdr:from>
    <xdr:ext cx="125375" cy="264560"/>
    <xdr:sp macro="" textlink="">
      <xdr:nvSpPr>
        <xdr:cNvPr id="1219" name="TextBox 1218"/>
        <xdr:cNvSpPr txBox="1"/>
      </xdr:nvSpPr>
      <xdr:spPr>
        <a:xfrm>
          <a:off x="2488683" y="258149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1222" name="TextBox 1221"/>
        <xdr:cNvSpPr txBox="1"/>
      </xdr:nvSpPr>
      <xdr:spPr>
        <a:xfrm flipH="1">
          <a:off x="6877050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1278" name="TextBox 1277"/>
        <xdr:cNvSpPr txBox="1"/>
      </xdr:nvSpPr>
      <xdr:spPr>
        <a:xfrm>
          <a:off x="7327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1279" name="TextBox 1278"/>
        <xdr:cNvSpPr txBox="1"/>
      </xdr:nvSpPr>
      <xdr:spPr>
        <a:xfrm>
          <a:off x="7327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1280" name="TextBox 1279"/>
        <xdr:cNvSpPr txBox="1"/>
      </xdr:nvSpPr>
      <xdr:spPr>
        <a:xfrm>
          <a:off x="7327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1281" name="TextBox 1280"/>
        <xdr:cNvSpPr txBox="1"/>
      </xdr:nvSpPr>
      <xdr:spPr>
        <a:xfrm>
          <a:off x="7327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1282" name="TextBox 1281"/>
        <xdr:cNvSpPr txBox="1"/>
      </xdr:nvSpPr>
      <xdr:spPr>
        <a:xfrm flipH="1">
          <a:off x="7464056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1285" name="TextBox 1284"/>
        <xdr:cNvSpPr txBox="1"/>
      </xdr:nvSpPr>
      <xdr:spPr>
        <a:xfrm flipH="1">
          <a:off x="6877050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341" name="TextBox 1340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342" name="TextBox 1341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343" name="TextBox 1342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344" name="TextBox 1343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1345" name="TextBox 1344"/>
        <xdr:cNvSpPr txBox="1"/>
      </xdr:nvSpPr>
      <xdr:spPr>
        <a:xfrm flipH="1">
          <a:off x="746405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1348" name="TextBox 1347"/>
        <xdr:cNvSpPr txBox="1"/>
      </xdr:nvSpPr>
      <xdr:spPr>
        <a:xfrm flipH="1">
          <a:off x="6877050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404" name="TextBox 1403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405" name="TextBox 1404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406" name="TextBox 1405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407" name="TextBox 1406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1408" name="TextBox 1407"/>
        <xdr:cNvSpPr txBox="1"/>
      </xdr:nvSpPr>
      <xdr:spPr>
        <a:xfrm flipH="1">
          <a:off x="746405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1411" name="TextBox 1410"/>
        <xdr:cNvSpPr txBox="1"/>
      </xdr:nvSpPr>
      <xdr:spPr>
        <a:xfrm flipH="1">
          <a:off x="6877050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467" name="TextBox 1466"/>
        <xdr:cNvSpPr txBox="1"/>
      </xdr:nvSpPr>
      <xdr:spPr>
        <a:xfrm>
          <a:off x="7327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468" name="TextBox 1467"/>
        <xdr:cNvSpPr txBox="1"/>
      </xdr:nvSpPr>
      <xdr:spPr>
        <a:xfrm>
          <a:off x="7327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469" name="TextBox 1468"/>
        <xdr:cNvSpPr txBox="1"/>
      </xdr:nvSpPr>
      <xdr:spPr>
        <a:xfrm>
          <a:off x="7327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470" name="TextBox 1469"/>
        <xdr:cNvSpPr txBox="1"/>
      </xdr:nvSpPr>
      <xdr:spPr>
        <a:xfrm>
          <a:off x="7327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1471" name="TextBox 1470"/>
        <xdr:cNvSpPr txBox="1"/>
      </xdr:nvSpPr>
      <xdr:spPr>
        <a:xfrm flipH="1">
          <a:off x="7464056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0" name="TextBox 159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1702" name="TextBox 1701"/>
        <xdr:cNvSpPr txBox="1"/>
      </xdr:nvSpPr>
      <xdr:spPr>
        <a:xfrm flipH="1">
          <a:off x="6877050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46" name="TextBox 174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1758" name="TextBox 1757"/>
        <xdr:cNvSpPr txBox="1"/>
      </xdr:nvSpPr>
      <xdr:spPr>
        <a:xfrm>
          <a:off x="7327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1759" name="TextBox 1758"/>
        <xdr:cNvSpPr txBox="1"/>
      </xdr:nvSpPr>
      <xdr:spPr>
        <a:xfrm>
          <a:off x="7327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1760" name="TextBox 1759"/>
        <xdr:cNvSpPr txBox="1"/>
      </xdr:nvSpPr>
      <xdr:spPr>
        <a:xfrm>
          <a:off x="7327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1761" name="TextBox 1760"/>
        <xdr:cNvSpPr txBox="1"/>
      </xdr:nvSpPr>
      <xdr:spPr>
        <a:xfrm>
          <a:off x="7327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1762" name="TextBox 1761"/>
        <xdr:cNvSpPr txBox="1"/>
      </xdr:nvSpPr>
      <xdr:spPr>
        <a:xfrm flipH="1">
          <a:off x="7464056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1765" name="TextBox 1764"/>
        <xdr:cNvSpPr txBox="1"/>
      </xdr:nvSpPr>
      <xdr:spPr>
        <a:xfrm flipH="1">
          <a:off x="6877050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821" name="TextBox 1820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822" name="TextBox 1821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823" name="TextBox 1822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824" name="TextBox 1823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1825" name="TextBox 1824"/>
        <xdr:cNvSpPr txBox="1"/>
      </xdr:nvSpPr>
      <xdr:spPr>
        <a:xfrm flipH="1">
          <a:off x="746405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1828" name="TextBox 1827"/>
        <xdr:cNvSpPr txBox="1"/>
      </xdr:nvSpPr>
      <xdr:spPr>
        <a:xfrm flipH="1">
          <a:off x="6877050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884" name="TextBox 1883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885" name="TextBox 1884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886" name="TextBox 1885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887" name="TextBox 1886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1888" name="TextBox 1887"/>
        <xdr:cNvSpPr txBox="1"/>
      </xdr:nvSpPr>
      <xdr:spPr>
        <a:xfrm flipH="1">
          <a:off x="746405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1891" name="TextBox 1890"/>
        <xdr:cNvSpPr txBox="1"/>
      </xdr:nvSpPr>
      <xdr:spPr>
        <a:xfrm flipH="1">
          <a:off x="6877050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947" name="TextBox 1946"/>
        <xdr:cNvSpPr txBox="1"/>
      </xdr:nvSpPr>
      <xdr:spPr>
        <a:xfrm>
          <a:off x="7327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948" name="TextBox 1947"/>
        <xdr:cNvSpPr txBox="1"/>
      </xdr:nvSpPr>
      <xdr:spPr>
        <a:xfrm>
          <a:off x="7327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949" name="TextBox 1948"/>
        <xdr:cNvSpPr txBox="1"/>
      </xdr:nvSpPr>
      <xdr:spPr>
        <a:xfrm>
          <a:off x="7327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950" name="TextBox 1949"/>
        <xdr:cNvSpPr txBox="1"/>
      </xdr:nvSpPr>
      <xdr:spPr>
        <a:xfrm>
          <a:off x="7327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1951" name="TextBox 1950"/>
        <xdr:cNvSpPr txBox="1"/>
      </xdr:nvSpPr>
      <xdr:spPr>
        <a:xfrm flipH="1">
          <a:off x="7464056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2182" name="TextBox 2181"/>
        <xdr:cNvSpPr txBox="1"/>
      </xdr:nvSpPr>
      <xdr:spPr>
        <a:xfrm flipH="1">
          <a:off x="7886700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2238" name="TextBox 2237"/>
        <xdr:cNvSpPr txBox="1"/>
      </xdr:nvSpPr>
      <xdr:spPr>
        <a:xfrm>
          <a:off x="788670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2239" name="TextBox 2238"/>
        <xdr:cNvSpPr txBox="1"/>
      </xdr:nvSpPr>
      <xdr:spPr>
        <a:xfrm>
          <a:off x="788670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2240" name="TextBox 2239"/>
        <xdr:cNvSpPr txBox="1"/>
      </xdr:nvSpPr>
      <xdr:spPr>
        <a:xfrm>
          <a:off x="788670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2241" name="TextBox 2240"/>
        <xdr:cNvSpPr txBox="1"/>
      </xdr:nvSpPr>
      <xdr:spPr>
        <a:xfrm>
          <a:off x="788670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2242" name="TextBox 2241"/>
        <xdr:cNvSpPr txBox="1"/>
      </xdr:nvSpPr>
      <xdr:spPr>
        <a:xfrm flipH="1">
          <a:off x="7886700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2245" name="TextBox 2244"/>
        <xdr:cNvSpPr txBox="1"/>
      </xdr:nvSpPr>
      <xdr:spPr>
        <a:xfrm flipH="1">
          <a:off x="7886700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301" name="TextBox 2300"/>
        <xdr:cNvSpPr txBox="1"/>
      </xdr:nvSpPr>
      <xdr:spPr>
        <a:xfrm>
          <a:off x="788670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302" name="TextBox 2301"/>
        <xdr:cNvSpPr txBox="1"/>
      </xdr:nvSpPr>
      <xdr:spPr>
        <a:xfrm>
          <a:off x="788670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303" name="TextBox 2302"/>
        <xdr:cNvSpPr txBox="1"/>
      </xdr:nvSpPr>
      <xdr:spPr>
        <a:xfrm>
          <a:off x="788670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304" name="TextBox 2303"/>
        <xdr:cNvSpPr txBox="1"/>
      </xdr:nvSpPr>
      <xdr:spPr>
        <a:xfrm>
          <a:off x="788670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2305" name="TextBox 2304"/>
        <xdr:cNvSpPr txBox="1"/>
      </xdr:nvSpPr>
      <xdr:spPr>
        <a:xfrm flipH="1">
          <a:off x="7886700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2308" name="TextBox 2307"/>
        <xdr:cNvSpPr txBox="1"/>
      </xdr:nvSpPr>
      <xdr:spPr>
        <a:xfrm flipH="1">
          <a:off x="7886700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364" name="TextBox 2363"/>
        <xdr:cNvSpPr txBox="1"/>
      </xdr:nvSpPr>
      <xdr:spPr>
        <a:xfrm>
          <a:off x="788670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365" name="TextBox 2364"/>
        <xdr:cNvSpPr txBox="1"/>
      </xdr:nvSpPr>
      <xdr:spPr>
        <a:xfrm>
          <a:off x="788670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366" name="TextBox 2365"/>
        <xdr:cNvSpPr txBox="1"/>
      </xdr:nvSpPr>
      <xdr:spPr>
        <a:xfrm>
          <a:off x="788670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367" name="TextBox 2366"/>
        <xdr:cNvSpPr txBox="1"/>
      </xdr:nvSpPr>
      <xdr:spPr>
        <a:xfrm>
          <a:off x="788670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2368" name="TextBox 2367"/>
        <xdr:cNvSpPr txBox="1"/>
      </xdr:nvSpPr>
      <xdr:spPr>
        <a:xfrm flipH="1">
          <a:off x="7886700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2371" name="TextBox 2370"/>
        <xdr:cNvSpPr txBox="1"/>
      </xdr:nvSpPr>
      <xdr:spPr>
        <a:xfrm flipH="1">
          <a:off x="7886700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427" name="TextBox 2426"/>
        <xdr:cNvSpPr txBox="1"/>
      </xdr:nvSpPr>
      <xdr:spPr>
        <a:xfrm>
          <a:off x="788670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428" name="TextBox 2427"/>
        <xdr:cNvSpPr txBox="1"/>
      </xdr:nvSpPr>
      <xdr:spPr>
        <a:xfrm>
          <a:off x="788670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429" name="TextBox 2428"/>
        <xdr:cNvSpPr txBox="1"/>
      </xdr:nvSpPr>
      <xdr:spPr>
        <a:xfrm>
          <a:off x="788670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430" name="TextBox 2429"/>
        <xdr:cNvSpPr txBox="1"/>
      </xdr:nvSpPr>
      <xdr:spPr>
        <a:xfrm>
          <a:off x="788670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2431" name="TextBox 2430"/>
        <xdr:cNvSpPr txBox="1"/>
      </xdr:nvSpPr>
      <xdr:spPr>
        <a:xfrm flipH="1">
          <a:off x="7886700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</xdr:row>
      <xdr:rowOff>199360</xdr:rowOff>
    </xdr:from>
    <xdr:ext cx="153729" cy="276889"/>
    <xdr:sp macro="" textlink="">
      <xdr:nvSpPr>
        <xdr:cNvPr id="2488" name="TextBox 2487"/>
        <xdr:cNvSpPr txBox="1"/>
      </xdr:nvSpPr>
      <xdr:spPr>
        <a:xfrm>
          <a:off x="7886700" y="4952335"/>
          <a:ext cx="153729" cy="2768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64" name="TextBox 256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2658" name="TextBox 2657"/>
        <xdr:cNvSpPr txBox="1"/>
      </xdr:nvSpPr>
      <xdr:spPr>
        <a:xfrm>
          <a:off x="453678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2659" name="TextBox 2658"/>
        <xdr:cNvSpPr txBox="1"/>
      </xdr:nvSpPr>
      <xdr:spPr>
        <a:xfrm>
          <a:off x="453678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9</xdr:row>
      <xdr:rowOff>0</xdr:rowOff>
    </xdr:from>
    <xdr:ext cx="66454" cy="264560"/>
    <xdr:sp macro="" textlink="">
      <xdr:nvSpPr>
        <xdr:cNvPr id="2660" name="TextBox 2659"/>
        <xdr:cNvSpPr txBox="1"/>
      </xdr:nvSpPr>
      <xdr:spPr>
        <a:xfrm flipH="1">
          <a:off x="4673231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61" name="TextBox 2660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62" name="TextBox 2661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2663" name="TextBox 2662"/>
        <xdr:cNvSpPr txBox="1"/>
      </xdr:nvSpPr>
      <xdr:spPr>
        <a:xfrm flipH="1">
          <a:off x="4673231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64" name="TextBox 2663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65" name="TextBox 2664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2666" name="TextBox 2665"/>
        <xdr:cNvSpPr txBox="1"/>
      </xdr:nvSpPr>
      <xdr:spPr>
        <a:xfrm flipH="1">
          <a:off x="4673231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2667" name="TextBox 2666"/>
        <xdr:cNvSpPr txBox="1"/>
      </xdr:nvSpPr>
      <xdr:spPr>
        <a:xfrm>
          <a:off x="453678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2668" name="TextBox 2667"/>
        <xdr:cNvSpPr txBox="1"/>
      </xdr:nvSpPr>
      <xdr:spPr>
        <a:xfrm>
          <a:off x="453678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11</xdr:row>
      <xdr:rowOff>0</xdr:rowOff>
    </xdr:from>
    <xdr:ext cx="66454" cy="264560"/>
    <xdr:sp macro="" textlink="">
      <xdr:nvSpPr>
        <xdr:cNvPr id="2669" name="TextBox 2668"/>
        <xdr:cNvSpPr txBox="1"/>
      </xdr:nvSpPr>
      <xdr:spPr>
        <a:xfrm flipH="1">
          <a:off x="4673231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2670" name="TextBox 2669"/>
        <xdr:cNvSpPr txBox="1"/>
      </xdr:nvSpPr>
      <xdr:spPr>
        <a:xfrm flipH="1">
          <a:off x="7886700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2671" name="TextBox 2670"/>
        <xdr:cNvSpPr txBox="1"/>
      </xdr:nvSpPr>
      <xdr:spPr>
        <a:xfrm>
          <a:off x="833725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2672" name="TextBox 2671"/>
        <xdr:cNvSpPr txBox="1"/>
      </xdr:nvSpPr>
      <xdr:spPr>
        <a:xfrm>
          <a:off x="833725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2673" name="TextBox 2672"/>
        <xdr:cNvSpPr txBox="1"/>
      </xdr:nvSpPr>
      <xdr:spPr>
        <a:xfrm>
          <a:off x="833725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2674" name="TextBox 2673"/>
        <xdr:cNvSpPr txBox="1"/>
      </xdr:nvSpPr>
      <xdr:spPr>
        <a:xfrm>
          <a:off x="833725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2675" name="TextBox 2674"/>
        <xdr:cNvSpPr txBox="1"/>
      </xdr:nvSpPr>
      <xdr:spPr>
        <a:xfrm flipH="1">
          <a:off x="8473706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2676" name="TextBox 2675"/>
        <xdr:cNvSpPr txBox="1"/>
      </xdr:nvSpPr>
      <xdr:spPr>
        <a:xfrm flipH="1">
          <a:off x="7886700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677" name="TextBox 2676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678" name="TextBox 2677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679" name="TextBox 2678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680" name="TextBox 2679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2681" name="TextBox 2680"/>
        <xdr:cNvSpPr txBox="1"/>
      </xdr:nvSpPr>
      <xdr:spPr>
        <a:xfrm flipH="1">
          <a:off x="847370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2682" name="TextBox 2681"/>
        <xdr:cNvSpPr txBox="1"/>
      </xdr:nvSpPr>
      <xdr:spPr>
        <a:xfrm flipH="1">
          <a:off x="7886700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683" name="TextBox 2682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684" name="TextBox 2683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685" name="TextBox 2684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686" name="TextBox 2685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2687" name="TextBox 2686"/>
        <xdr:cNvSpPr txBox="1"/>
      </xdr:nvSpPr>
      <xdr:spPr>
        <a:xfrm flipH="1">
          <a:off x="847370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2688" name="TextBox 2687"/>
        <xdr:cNvSpPr txBox="1"/>
      </xdr:nvSpPr>
      <xdr:spPr>
        <a:xfrm flipH="1">
          <a:off x="7886700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689" name="TextBox 2688"/>
        <xdr:cNvSpPr txBox="1"/>
      </xdr:nvSpPr>
      <xdr:spPr>
        <a:xfrm>
          <a:off x="833725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690" name="TextBox 2689"/>
        <xdr:cNvSpPr txBox="1"/>
      </xdr:nvSpPr>
      <xdr:spPr>
        <a:xfrm>
          <a:off x="833725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691" name="TextBox 2690"/>
        <xdr:cNvSpPr txBox="1"/>
      </xdr:nvSpPr>
      <xdr:spPr>
        <a:xfrm>
          <a:off x="833725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692" name="TextBox 2691"/>
        <xdr:cNvSpPr txBox="1"/>
      </xdr:nvSpPr>
      <xdr:spPr>
        <a:xfrm>
          <a:off x="833725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2693" name="TextBox 2692"/>
        <xdr:cNvSpPr txBox="1"/>
      </xdr:nvSpPr>
      <xdr:spPr>
        <a:xfrm flipH="1">
          <a:off x="8473706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10" name="TextBox 2709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</xdr:row>
      <xdr:rowOff>199360</xdr:rowOff>
    </xdr:from>
    <xdr:ext cx="153729" cy="276889"/>
    <xdr:sp macro="" textlink="">
      <xdr:nvSpPr>
        <xdr:cNvPr id="2750" name="TextBox 2749"/>
        <xdr:cNvSpPr txBox="1"/>
      </xdr:nvSpPr>
      <xdr:spPr>
        <a:xfrm>
          <a:off x="8607942" y="4952335"/>
          <a:ext cx="153729" cy="2768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20" name="TextBox 2919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21" name="TextBox 2920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22" name="TextBox 2921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923" name="TextBox 2922"/>
        <xdr:cNvSpPr txBox="1"/>
      </xdr:nvSpPr>
      <xdr:spPr>
        <a:xfrm>
          <a:off x="11347376" y="76483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24" name="TextBox 2923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25" name="TextBox 2924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26" name="TextBox 2925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66454</xdr:rowOff>
    </xdr:from>
    <xdr:ext cx="66454" cy="264560"/>
    <xdr:sp macro="" textlink="">
      <xdr:nvSpPr>
        <xdr:cNvPr id="2927" name="TextBox 2926"/>
        <xdr:cNvSpPr txBox="1"/>
      </xdr:nvSpPr>
      <xdr:spPr>
        <a:xfrm>
          <a:off x="11347376" y="78483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28" name="TextBox 2927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29" name="TextBox 2928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0" name="TextBox 2929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1" name="TextBox 2930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2" name="TextBox 2931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3" name="TextBox 2932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4" name="TextBox 2933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5" name="TextBox 2934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6" name="TextBox 2935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7" name="TextBox 2936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8" name="TextBox 2937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9" name="TextBox 2938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40" name="TextBox 2939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66454</xdr:rowOff>
    </xdr:from>
    <xdr:ext cx="66454" cy="264560"/>
    <xdr:sp macro="" textlink="">
      <xdr:nvSpPr>
        <xdr:cNvPr id="2941" name="TextBox 2940"/>
        <xdr:cNvSpPr txBox="1"/>
      </xdr:nvSpPr>
      <xdr:spPr>
        <a:xfrm>
          <a:off x="11347376" y="78483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42" name="TextBox 2941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43" name="TextBox 2942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44" name="TextBox 2943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45" name="TextBox 2944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46" name="TextBox 2945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47" name="TextBox 2946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48" name="TextBox 2947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49" name="TextBox 2948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50" name="TextBox 2949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66454</xdr:rowOff>
    </xdr:from>
    <xdr:ext cx="66454" cy="264560"/>
    <xdr:sp macro="" textlink="">
      <xdr:nvSpPr>
        <xdr:cNvPr id="2951" name="TextBox 2950"/>
        <xdr:cNvSpPr txBox="1"/>
      </xdr:nvSpPr>
      <xdr:spPr>
        <a:xfrm>
          <a:off x="11347376" y="78483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52" name="TextBox 2951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53" name="TextBox 2952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54" name="TextBox 2953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14</xdr:row>
      <xdr:rowOff>0</xdr:rowOff>
    </xdr:from>
    <xdr:ext cx="66454" cy="264560"/>
    <xdr:sp macro="" textlink="">
      <xdr:nvSpPr>
        <xdr:cNvPr id="2955" name="TextBox 2954"/>
        <xdr:cNvSpPr txBox="1"/>
      </xdr:nvSpPr>
      <xdr:spPr>
        <a:xfrm>
          <a:off x="11347376" y="80484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56" name="TextBox 2955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57" name="TextBox 2956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58" name="TextBox 2957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59" name="TextBox 2958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60" name="TextBox 2959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61" name="TextBox 2960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62" name="TextBox 2961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63" name="TextBox 2962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64" name="TextBox 2963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65" name="TextBox 2964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66" name="TextBox 2965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67" name="TextBox 2966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68" name="TextBox 2967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14</xdr:row>
      <xdr:rowOff>0</xdr:rowOff>
    </xdr:from>
    <xdr:ext cx="66454" cy="264560"/>
    <xdr:sp macro="" textlink="">
      <xdr:nvSpPr>
        <xdr:cNvPr id="2969" name="TextBox 2968"/>
        <xdr:cNvSpPr txBox="1"/>
      </xdr:nvSpPr>
      <xdr:spPr>
        <a:xfrm>
          <a:off x="11347376" y="80484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70" name="TextBox 2969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71" name="TextBox 2970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72" name="TextBox 2971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73" name="TextBox 2972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74" name="TextBox 2973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75" name="TextBox 2974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76" name="TextBox 2975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14</xdr:row>
      <xdr:rowOff>0</xdr:rowOff>
    </xdr:from>
    <xdr:ext cx="66454" cy="264560"/>
    <xdr:sp macro="" textlink="">
      <xdr:nvSpPr>
        <xdr:cNvPr id="2977" name="TextBox 2976"/>
        <xdr:cNvSpPr txBox="1"/>
      </xdr:nvSpPr>
      <xdr:spPr>
        <a:xfrm>
          <a:off x="11347376" y="80484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78" name="TextBox 2977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79" name="TextBox 2978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80" name="TextBox 2979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81" name="TextBox 2980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82" name="TextBox 2981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83" name="TextBox 2982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84" name="TextBox 2983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85" name="TextBox 2984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86" name="TextBox 2985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14</xdr:row>
      <xdr:rowOff>0</xdr:rowOff>
    </xdr:from>
    <xdr:ext cx="66454" cy="264560"/>
    <xdr:sp macro="" textlink="">
      <xdr:nvSpPr>
        <xdr:cNvPr id="2987" name="TextBox 2986"/>
        <xdr:cNvSpPr txBox="1"/>
      </xdr:nvSpPr>
      <xdr:spPr>
        <a:xfrm>
          <a:off x="11347376" y="80484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88" name="TextBox 2987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89" name="TextBox 2988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90" name="TextBox 2989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14</xdr:row>
      <xdr:rowOff>0</xdr:rowOff>
    </xdr:from>
    <xdr:ext cx="66454" cy="264560"/>
    <xdr:sp macro="" textlink="">
      <xdr:nvSpPr>
        <xdr:cNvPr id="2991" name="TextBox 2990"/>
        <xdr:cNvSpPr txBox="1"/>
      </xdr:nvSpPr>
      <xdr:spPr>
        <a:xfrm>
          <a:off x="11347376" y="82484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92" name="TextBox 2991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93" name="TextBox 2992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94" name="TextBox 2993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95" name="TextBox 2994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96" name="TextBox 2995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97" name="TextBox 2996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98" name="TextBox 2997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999" name="TextBox 2998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000" name="TextBox 2999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001" name="TextBox 3000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002" name="TextBox 3001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003" name="TextBox 3002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004" name="TextBox 3003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14</xdr:row>
      <xdr:rowOff>0</xdr:rowOff>
    </xdr:from>
    <xdr:ext cx="66454" cy="264560"/>
    <xdr:sp macro="" textlink="">
      <xdr:nvSpPr>
        <xdr:cNvPr id="3005" name="TextBox 3004"/>
        <xdr:cNvSpPr txBox="1"/>
      </xdr:nvSpPr>
      <xdr:spPr>
        <a:xfrm>
          <a:off x="11347376" y="82484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006" name="TextBox 3005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007" name="TextBox 3006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008" name="TextBox 3007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009" name="TextBox 3008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010" name="TextBox 3009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011" name="TextBox 3010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012" name="TextBox 3011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14</xdr:row>
      <xdr:rowOff>0</xdr:rowOff>
    </xdr:from>
    <xdr:ext cx="66454" cy="264560"/>
    <xdr:sp macro="" textlink="">
      <xdr:nvSpPr>
        <xdr:cNvPr id="3013" name="TextBox 3012"/>
        <xdr:cNvSpPr txBox="1"/>
      </xdr:nvSpPr>
      <xdr:spPr>
        <a:xfrm>
          <a:off x="11347376" y="82484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014" name="TextBox 3013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015" name="TextBox 3014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016" name="TextBox 3015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017" name="TextBox 3016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018" name="TextBox 3017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019" name="TextBox 3018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44302</xdr:colOff>
      <xdr:row>3</xdr:row>
      <xdr:rowOff>44303</xdr:rowOff>
    </xdr:from>
    <xdr:ext cx="125375" cy="264560"/>
    <xdr:sp macro="" textlink="">
      <xdr:nvSpPr>
        <xdr:cNvPr id="3020" name="TextBox 3019"/>
        <xdr:cNvSpPr txBox="1"/>
      </xdr:nvSpPr>
      <xdr:spPr>
        <a:xfrm>
          <a:off x="587227" y="131112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121831</xdr:colOff>
      <xdr:row>3</xdr:row>
      <xdr:rowOff>254739</xdr:rowOff>
    </xdr:from>
    <xdr:ext cx="125375" cy="264560"/>
    <xdr:sp macro="" textlink="">
      <xdr:nvSpPr>
        <xdr:cNvPr id="3021" name="TextBox 3020"/>
        <xdr:cNvSpPr txBox="1"/>
      </xdr:nvSpPr>
      <xdr:spPr>
        <a:xfrm>
          <a:off x="664756" y="1521564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1583807</xdr:colOff>
      <xdr:row>4</xdr:row>
      <xdr:rowOff>509477</xdr:rowOff>
    </xdr:from>
    <xdr:ext cx="125375" cy="264560"/>
    <xdr:sp macro="" textlink="">
      <xdr:nvSpPr>
        <xdr:cNvPr id="3022" name="TextBox 3021"/>
        <xdr:cNvSpPr txBox="1"/>
      </xdr:nvSpPr>
      <xdr:spPr>
        <a:xfrm>
          <a:off x="2126732" y="2681177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1838546</xdr:colOff>
      <xdr:row>4</xdr:row>
      <xdr:rowOff>487326</xdr:rowOff>
    </xdr:from>
    <xdr:ext cx="125375" cy="264560"/>
    <xdr:sp macro="" textlink="">
      <xdr:nvSpPr>
        <xdr:cNvPr id="3023" name="TextBox 3022"/>
        <xdr:cNvSpPr txBox="1"/>
      </xdr:nvSpPr>
      <xdr:spPr>
        <a:xfrm>
          <a:off x="2381471" y="265902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66453</xdr:colOff>
      <xdr:row>4</xdr:row>
      <xdr:rowOff>631308</xdr:rowOff>
    </xdr:from>
    <xdr:ext cx="125375" cy="264560"/>
    <xdr:sp macro="" textlink="">
      <xdr:nvSpPr>
        <xdr:cNvPr id="3024" name="TextBox 3023"/>
        <xdr:cNvSpPr txBox="1"/>
      </xdr:nvSpPr>
      <xdr:spPr>
        <a:xfrm>
          <a:off x="609378" y="280300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542703</xdr:colOff>
      <xdr:row>4</xdr:row>
      <xdr:rowOff>553780</xdr:rowOff>
    </xdr:from>
    <xdr:ext cx="125375" cy="264560"/>
    <xdr:sp macro="" textlink="">
      <xdr:nvSpPr>
        <xdr:cNvPr id="3025" name="TextBox 3024"/>
        <xdr:cNvSpPr txBox="1"/>
      </xdr:nvSpPr>
      <xdr:spPr>
        <a:xfrm>
          <a:off x="1085628" y="272548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1018953</xdr:colOff>
      <xdr:row>3</xdr:row>
      <xdr:rowOff>387646</xdr:rowOff>
    </xdr:from>
    <xdr:ext cx="66454" cy="264560"/>
    <xdr:sp macro="" textlink="">
      <xdr:nvSpPr>
        <xdr:cNvPr id="3026" name="TextBox 3025"/>
        <xdr:cNvSpPr txBox="1"/>
      </xdr:nvSpPr>
      <xdr:spPr>
        <a:xfrm flipH="1">
          <a:off x="1561878" y="1654471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443023</xdr:colOff>
      <xdr:row>3</xdr:row>
      <xdr:rowOff>199361</xdr:rowOff>
    </xdr:from>
    <xdr:ext cx="125375" cy="264560"/>
    <xdr:sp macro="" textlink="">
      <xdr:nvSpPr>
        <xdr:cNvPr id="3027" name="TextBox 3026"/>
        <xdr:cNvSpPr txBox="1"/>
      </xdr:nvSpPr>
      <xdr:spPr>
        <a:xfrm>
          <a:off x="985948" y="146618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1938226</xdr:colOff>
      <xdr:row>4</xdr:row>
      <xdr:rowOff>542703</xdr:rowOff>
    </xdr:from>
    <xdr:ext cx="125375" cy="264560"/>
    <xdr:sp macro="" textlink="">
      <xdr:nvSpPr>
        <xdr:cNvPr id="3028" name="TextBox 3027"/>
        <xdr:cNvSpPr txBox="1"/>
      </xdr:nvSpPr>
      <xdr:spPr>
        <a:xfrm>
          <a:off x="2481151" y="2714403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1960378</xdr:colOff>
      <xdr:row>4</xdr:row>
      <xdr:rowOff>454099</xdr:rowOff>
    </xdr:from>
    <xdr:ext cx="66454" cy="264560"/>
    <xdr:sp macro="" textlink="">
      <xdr:nvSpPr>
        <xdr:cNvPr id="3029" name="TextBox 3028"/>
        <xdr:cNvSpPr txBox="1"/>
      </xdr:nvSpPr>
      <xdr:spPr>
        <a:xfrm flipH="1">
          <a:off x="2503303" y="262579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2037907</xdr:colOff>
      <xdr:row>3</xdr:row>
      <xdr:rowOff>454099</xdr:rowOff>
    </xdr:from>
    <xdr:ext cx="66454" cy="264560"/>
    <xdr:sp macro="" textlink="">
      <xdr:nvSpPr>
        <xdr:cNvPr id="3030" name="TextBox 3029"/>
        <xdr:cNvSpPr txBox="1"/>
      </xdr:nvSpPr>
      <xdr:spPr>
        <a:xfrm flipH="1">
          <a:off x="2580832" y="172092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1705639</xdr:colOff>
      <xdr:row>4</xdr:row>
      <xdr:rowOff>520552</xdr:rowOff>
    </xdr:from>
    <xdr:ext cx="66454" cy="264560"/>
    <xdr:sp macro="" textlink="">
      <xdr:nvSpPr>
        <xdr:cNvPr id="3031" name="TextBox 3030"/>
        <xdr:cNvSpPr txBox="1"/>
      </xdr:nvSpPr>
      <xdr:spPr>
        <a:xfrm flipH="1">
          <a:off x="2248564" y="2692252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1772093</xdr:colOff>
      <xdr:row>4</xdr:row>
      <xdr:rowOff>564854</xdr:rowOff>
    </xdr:from>
    <xdr:ext cx="66454" cy="264560"/>
    <xdr:sp macro="" textlink="">
      <xdr:nvSpPr>
        <xdr:cNvPr id="3032" name="TextBox 3031"/>
        <xdr:cNvSpPr txBox="1"/>
      </xdr:nvSpPr>
      <xdr:spPr>
        <a:xfrm flipH="1">
          <a:off x="2315018" y="27365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1931581</xdr:colOff>
      <xdr:row>4</xdr:row>
      <xdr:rowOff>498400</xdr:rowOff>
    </xdr:from>
    <xdr:ext cx="184731" cy="255111"/>
    <xdr:sp macro="" textlink="">
      <xdr:nvSpPr>
        <xdr:cNvPr id="3033" name="TextBox 3032"/>
        <xdr:cNvSpPr txBox="1"/>
      </xdr:nvSpPr>
      <xdr:spPr>
        <a:xfrm>
          <a:off x="2474506" y="26701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1860697</xdr:colOff>
      <xdr:row>4</xdr:row>
      <xdr:rowOff>476250</xdr:rowOff>
    </xdr:from>
    <xdr:ext cx="66454" cy="264560"/>
    <xdr:sp macro="" textlink="">
      <xdr:nvSpPr>
        <xdr:cNvPr id="3034" name="TextBox 3033"/>
        <xdr:cNvSpPr txBox="1"/>
      </xdr:nvSpPr>
      <xdr:spPr>
        <a:xfrm flipH="1">
          <a:off x="2403622" y="26479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1752821</xdr:colOff>
      <xdr:row>4</xdr:row>
      <xdr:rowOff>487325</xdr:rowOff>
    </xdr:from>
    <xdr:ext cx="175008" cy="255111"/>
    <xdr:sp macro="" textlink="">
      <xdr:nvSpPr>
        <xdr:cNvPr id="3035" name="TextBox 3034"/>
        <xdr:cNvSpPr txBox="1"/>
      </xdr:nvSpPr>
      <xdr:spPr>
        <a:xfrm>
          <a:off x="2295746" y="2659025"/>
          <a:ext cx="175008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993258</xdr:colOff>
      <xdr:row>3</xdr:row>
      <xdr:rowOff>343343</xdr:rowOff>
    </xdr:from>
    <xdr:ext cx="125375" cy="264560"/>
    <xdr:sp macro="" textlink="">
      <xdr:nvSpPr>
        <xdr:cNvPr id="3036" name="TextBox 3035"/>
        <xdr:cNvSpPr txBox="1"/>
      </xdr:nvSpPr>
      <xdr:spPr>
        <a:xfrm>
          <a:off x="1536183" y="161016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1879305</xdr:colOff>
      <xdr:row>4</xdr:row>
      <xdr:rowOff>465174</xdr:rowOff>
    </xdr:from>
    <xdr:ext cx="125375" cy="264560"/>
    <xdr:sp macro="" textlink="">
      <xdr:nvSpPr>
        <xdr:cNvPr id="3037" name="TextBox 3036"/>
        <xdr:cNvSpPr txBox="1"/>
      </xdr:nvSpPr>
      <xdr:spPr>
        <a:xfrm>
          <a:off x="2422230" y="2636874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1945758</xdr:colOff>
      <xdr:row>4</xdr:row>
      <xdr:rowOff>409796</xdr:rowOff>
    </xdr:from>
    <xdr:ext cx="125375" cy="264560"/>
    <xdr:sp macro="" textlink="">
      <xdr:nvSpPr>
        <xdr:cNvPr id="3038" name="TextBox 3037"/>
        <xdr:cNvSpPr txBox="1"/>
      </xdr:nvSpPr>
      <xdr:spPr>
        <a:xfrm>
          <a:off x="2488683" y="258149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443688</xdr:colOff>
      <xdr:row>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577413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6454" cy="264560"/>
    <xdr:sp macro="" textlink="">
      <xdr:nvSpPr>
        <xdr:cNvPr id="5" name="TextBox 4"/>
        <xdr:cNvSpPr txBox="1"/>
      </xdr:nvSpPr>
      <xdr:spPr>
        <a:xfrm flipH="1">
          <a:off x="4086225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9" name="TextBox 8"/>
        <xdr:cNvSpPr txBox="1"/>
      </xdr:nvSpPr>
      <xdr:spPr>
        <a:xfrm>
          <a:off x="497205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38549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62" name="TextBox 61"/>
        <xdr:cNvSpPr txBox="1"/>
      </xdr:nvSpPr>
      <xdr:spPr>
        <a:xfrm>
          <a:off x="5422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63" name="TextBox 62"/>
        <xdr:cNvSpPr txBox="1"/>
      </xdr:nvSpPr>
      <xdr:spPr>
        <a:xfrm>
          <a:off x="497205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64" name="TextBox 63"/>
        <xdr:cNvSpPr txBox="1"/>
      </xdr:nvSpPr>
      <xdr:spPr>
        <a:xfrm>
          <a:off x="5422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65" name="TextBox 64"/>
        <xdr:cNvSpPr txBox="1"/>
      </xdr:nvSpPr>
      <xdr:spPr>
        <a:xfrm>
          <a:off x="453678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66" name="TextBox 65"/>
        <xdr:cNvSpPr txBox="1"/>
      </xdr:nvSpPr>
      <xdr:spPr>
        <a:xfrm>
          <a:off x="453678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67" name="TextBox 66"/>
        <xdr:cNvSpPr txBox="1"/>
      </xdr:nvSpPr>
      <xdr:spPr>
        <a:xfrm flipH="1">
          <a:off x="5559056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68" name="TextBox 67"/>
        <xdr:cNvSpPr txBox="1"/>
      </xdr:nvSpPr>
      <xdr:spPr>
        <a:xfrm>
          <a:off x="630843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69" name="TextBox 68"/>
        <xdr:cNvSpPr txBox="1"/>
      </xdr:nvSpPr>
      <xdr:spPr>
        <a:xfrm>
          <a:off x="630843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55378</xdr:rowOff>
    </xdr:from>
    <xdr:ext cx="66454" cy="264560"/>
    <xdr:sp macro="" textlink="">
      <xdr:nvSpPr>
        <xdr:cNvPr id="70" name="TextBox 69"/>
        <xdr:cNvSpPr txBox="1"/>
      </xdr:nvSpPr>
      <xdr:spPr>
        <a:xfrm flipH="1">
          <a:off x="6455956" y="5036953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71" name="TextBox 70"/>
        <xdr:cNvSpPr txBox="1"/>
      </xdr:nvSpPr>
      <xdr:spPr>
        <a:xfrm>
          <a:off x="833725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72" name="TextBox 71"/>
        <xdr:cNvSpPr txBox="1"/>
      </xdr:nvSpPr>
      <xdr:spPr>
        <a:xfrm>
          <a:off x="833725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73" name="TextBox 72"/>
        <xdr:cNvSpPr txBox="1"/>
      </xdr:nvSpPr>
      <xdr:spPr>
        <a:xfrm flipH="1">
          <a:off x="8473706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74" name="TextBox 73"/>
        <xdr:cNvSpPr txBox="1"/>
      </xdr:nvSpPr>
      <xdr:spPr>
        <a:xfrm>
          <a:off x="931833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75" name="TextBox 74"/>
        <xdr:cNvSpPr txBox="1"/>
      </xdr:nvSpPr>
      <xdr:spPr>
        <a:xfrm>
          <a:off x="931833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76" name="TextBox 75"/>
        <xdr:cNvSpPr txBox="1"/>
      </xdr:nvSpPr>
      <xdr:spPr>
        <a:xfrm flipH="1">
          <a:off x="9454781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77" name="TextBox 76"/>
        <xdr:cNvSpPr txBox="1"/>
      </xdr:nvSpPr>
      <xdr:spPr>
        <a:xfrm>
          <a:off x="102994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78" name="TextBox 77"/>
        <xdr:cNvSpPr txBox="1"/>
      </xdr:nvSpPr>
      <xdr:spPr>
        <a:xfrm>
          <a:off x="102994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79" name="TextBox 78"/>
        <xdr:cNvSpPr txBox="1"/>
      </xdr:nvSpPr>
      <xdr:spPr>
        <a:xfrm flipH="1">
          <a:off x="10435856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9</xdr:row>
      <xdr:rowOff>0</xdr:rowOff>
    </xdr:from>
    <xdr:ext cx="125375" cy="264560"/>
    <xdr:sp macro="" textlink="">
      <xdr:nvSpPr>
        <xdr:cNvPr id="80" name="TextBox 79"/>
        <xdr:cNvSpPr txBox="1"/>
      </xdr:nvSpPr>
      <xdr:spPr>
        <a:xfrm>
          <a:off x="1129953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9</xdr:row>
      <xdr:rowOff>0</xdr:rowOff>
    </xdr:from>
    <xdr:ext cx="125375" cy="264560"/>
    <xdr:sp macro="" textlink="">
      <xdr:nvSpPr>
        <xdr:cNvPr id="81" name="TextBox 80"/>
        <xdr:cNvSpPr txBox="1"/>
      </xdr:nvSpPr>
      <xdr:spPr>
        <a:xfrm>
          <a:off x="1129953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9</xdr:row>
      <xdr:rowOff>0</xdr:rowOff>
    </xdr:from>
    <xdr:ext cx="125375" cy="264560"/>
    <xdr:sp macro="" textlink="">
      <xdr:nvSpPr>
        <xdr:cNvPr id="82" name="TextBox 81"/>
        <xdr:cNvSpPr txBox="1"/>
      </xdr:nvSpPr>
      <xdr:spPr>
        <a:xfrm>
          <a:off x="1129953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9</xdr:row>
      <xdr:rowOff>0</xdr:rowOff>
    </xdr:from>
    <xdr:ext cx="125375" cy="264560"/>
    <xdr:sp macro="" textlink="">
      <xdr:nvSpPr>
        <xdr:cNvPr id="83" name="TextBox 82"/>
        <xdr:cNvSpPr txBox="1"/>
      </xdr:nvSpPr>
      <xdr:spPr>
        <a:xfrm>
          <a:off x="1129953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84" name="TextBox 83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85" name="TextBox 84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86" name="TextBox 85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87" name="TextBox 86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88" name="TextBox 87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11</xdr:row>
      <xdr:rowOff>0</xdr:rowOff>
    </xdr:from>
    <xdr:ext cx="66454" cy="264560"/>
    <xdr:sp macro="" textlink="">
      <xdr:nvSpPr>
        <xdr:cNvPr id="89" name="TextBox 88"/>
        <xdr:cNvSpPr txBox="1"/>
      </xdr:nvSpPr>
      <xdr:spPr>
        <a:xfrm>
          <a:off x="11347376" y="57816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90" name="TextBox 89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91" name="TextBox 90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92" name="TextBox 91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93" name="TextBox 92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94" name="TextBox 93"/>
        <xdr:cNvSpPr txBox="1"/>
      </xdr:nvSpPr>
      <xdr:spPr>
        <a:xfrm>
          <a:off x="11299530" y="5981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95" name="TextBox 94"/>
        <xdr:cNvSpPr txBox="1"/>
      </xdr:nvSpPr>
      <xdr:spPr>
        <a:xfrm>
          <a:off x="11299530" y="5981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96" name="TextBox 95"/>
        <xdr:cNvSpPr txBox="1"/>
      </xdr:nvSpPr>
      <xdr:spPr>
        <a:xfrm>
          <a:off x="11299530" y="6181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97" name="TextBox 96"/>
        <xdr:cNvSpPr txBox="1"/>
      </xdr:nvSpPr>
      <xdr:spPr>
        <a:xfrm>
          <a:off x="11299530" y="6181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98" name="TextBox 97"/>
        <xdr:cNvSpPr txBox="1"/>
      </xdr:nvSpPr>
      <xdr:spPr>
        <a:xfrm>
          <a:off x="11299530" y="638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99" name="TextBox 98"/>
        <xdr:cNvSpPr txBox="1"/>
      </xdr:nvSpPr>
      <xdr:spPr>
        <a:xfrm>
          <a:off x="11299530" y="638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100" name="TextBox 99"/>
        <xdr:cNvSpPr txBox="1"/>
      </xdr:nvSpPr>
      <xdr:spPr>
        <a:xfrm>
          <a:off x="11299530" y="658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101" name="TextBox 100"/>
        <xdr:cNvSpPr txBox="1"/>
      </xdr:nvSpPr>
      <xdr:spPr>
        <a:xfrm>
          <a:off x="11299530" y="658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102" name="TextBox 101"/>
        <xdr:cNvSpPr txBox="1"/>
      </xdr:nvSpPr>
      <xdr:spPr>
        <a:xfrm>
          <a:off x="11299530" y="678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103" name="TextBox 102"/>
        <xdr:cNvSpPr txBox="1"/>
      </xdr:nvSpPr>
      <xdr:spPr>
        <a:xfrm>
          <a:off x="11299530" y="678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104" name="TextBox 103"/>
        <xdr:cNvSpPr txBox="1"/>
      </xdr:nvSpPr>
      <xdr:spPr>
        <a:xfrm>
          <a:off x="11299530" y="698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105" name="TextBox 104"/>
        <xdr:cNvSpPr txBox="1"/>
      </xdr:nvSpPr>
      <xdr:spPr>
        <a:xfrm>
          <a:off x="11299530" y="718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106" name="TextBox 105"/>
        <xdr:cNvSpPr txBox="1"/>
      </xdr:nvSpPr>
      <xdr:spPr>
        <a:xfrm>
          <a:off x="11299530" y="718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107" name="TextBox 106"/>
        <xdr:cNvSpPr txBox="1"/>
      </xdr:nvSpPr>
      <xdr:spPr>
        <a:xfrm>
          <a:off x="11299530" y="7381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108" name="TextBox 107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109" name="TextBox 108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110" name="TextBox 109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111" name="TextBox 110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12" name="TextBox 111"/>
        <xdr:cNvSpPr txBox="1"/>
      </xdr:nvSpPr>
      <xdr:spPr>
        <a:xfrm>
          <a:off x="11299530" y="8582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13" name="TextBox 112"/>
        <xdr:cNvSpPr txBox="1"/>
      </xdr:nvSpPr>
      <xdr:spPr>
        <a:xfrm>
          <a:off x="11299530" y="8582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14" name="TextBox 113"/>
        <xdr:cNvSpPr txBox="1"/>
      </xdr:nvSpPr>
      <xdr:spPr>
        <a:xfrm>
          <a:off x="11299530" y="9182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15" name="TextBox 114"/>
        <xdr:cNvSpPr txBox="1"/>
      </xdr:nvSpPr>
      <xdr:spPr>
        <a:xfrm>
          <a:off x="11299530" y="9182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16" name="TextBox 115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17" name="TextBox 116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18" name="TextBox 117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19" name="TextBox 118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20" name="TextBox 119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21" name="TextBox 120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22" name="TextBox 121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23" name="TextBox 122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24" name="TextBox 123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25" name="TextBox 124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26" name="TextBox 125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27" name="TextBox 126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28" name="TextBox 127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29" name="TextBox 128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30" name="TextBox 129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31" name="TextBox 130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32" name="TextBox 131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33" name="TextBox 132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34" name="TextBox 133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35" name="TextBox 134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36" name="TextBox 135"/>
        <xdr:cNvSpPr txBox="1"/>
      </xdr:nvSpPr>
      <xdr:spPr>
        <a:xfrm>
          <a:off x="11299530" y="9582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37" name="TextBox 136"/>
        <xdr:cNvSpPr txBox="1"/>
      </xdr:nvSpPr>
      <xdr:spPr>
        <a:xfrm>
          <a:off x="11299530" y="9582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38" name="TextBox 137"/>
        <xdr:cNvSpPr txBox="1"/>
      </xdr:nvSpPr>
      <xdr:spPr>
        <a:xfrm>
          <a:off x="11299530" y="9782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39" name="TextBox 138"/>
        <xdr:cNvSpPr txBox="1"/>
      </xdr:nvSpPr>
      <xdr:spPr>
        <a:xfrm>
          <a:off x="11299530" y="9782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40" name="TextBox 139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41" name="TextBox 140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42" name="TextBox 141"/>
        <xdr:cNvSpPr txBox="1"/>
      </xdr:nvSpPr>
      <xdr:spPr>
        <a:xfrm>
          <a:off x="11299530" y="10182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43" name="TextBox 142"/>
        <xdr:cNvSpPr txBox="1"/>
      </xdr:nvSpPr>
      <xdr:spPr>
        <a:xfrm>
          <a:off x="11299530" y="10182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44" name="TextBox 143"/>
        <xdr:cNvSpPr txBox="1"/>
      </xdr:nvSpPr>
      <xdr:spPr>
        <a:xfrm>
          <a:off x="11299530" y="10382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45" name="TextBox 144"/>
        <xdr:cNvSpPr txBox="1"/>
      </xdr:nvSpPr>
      <xdr:spPr>
        <a:xfrm>
          <a:off x="11299530" y="10382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46" name="TextBox 145"/>
        <xdr:cNvSpPr txBox="1"/>
      </xdr:nvSpPr>
      <xdr:spPr>
        <a:xfrm>
          <a:off x="11299530" y="10582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47" name="TextBox 146"/>
        <xdr:cNvSpPr txBox="1"/>
      </xdr:nvSpPr>
      <xdr:spPr>
        <a:xfrm>
          <a:off x="11299530" y="10582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48" name="TextBox 147"/>
        <xdr:cNvSpPr txBox="1"/>
      </xdr:nvSpPr>
      <xdr:spPr>
        <a:xfrm>
          <a:off x="11299530" y="10782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49" name="TextBox 148"/>
        <xdr:cNvSpPr txBox="1"/>
      </xdr:nvSpPr>
      <xdr:spPr>
        <a:xfrm>
          <a:off x="11299530" y="10782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50" name="TextBox 149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51" name="TextBox 150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52" name="TextBox 151"/>
        <xdr:cNvSpPr txBox="1"/>
      </xdr:nvSpPr>
      <xdr:spPr>
        <a:xfrm>
          <a:off x="11299530" y="11982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53" name="TextBox 152"/>
        <xdr:cNvSpPr txBox="1"/>
      </xdr:nvSpPr>
      <xdr:spPr>
        <a:xfrm>
          <a:off x="11299530" y="11982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54" name="TextBox 153"/>
        <xdr:cNvSpPr txBox="1"/>
      </xdr:nvSpPr>
      <xdr:spPr>
        <a:xfrm>
          <a:off x="11299530" y="12468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55" name="TextBox 154"/>
        <xdr:cNvSpPr txBox="1"/>
      </xdr:nvSpPr>
      <xdr:spPr>
        <a:xfrm>
          <a:off x="11299530" y="12468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56" name="TextBox 155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57" name="TextBox 156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58" name="TextBox 157"/>
        <xdr:cNvSpPr txBox="1"/>
      </xdr:nvSpPr>
      <xdr:spPr>
        <a:xfrm>
          <a:off x="11299530" y="11182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59" name="TextBox 158"/>
        <xdr:cNvSpPr txBox="1"/>
      </xdr:nvSpPr>
      <xdr:spPr>
        <a:xfrm>
          <a:off x="11299530" y="11182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60" name="TextBox 159"/>
        <xdr:cNvSpPr txBox="1"/>
      </xdr:nvSpPr>
      <xdr:spPr>
        <a:xfrm>
          <a:off x="11299530" y="11382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61" name="TextBox 160"/>
        <xdr:cNvSpPr txBox="1"/>
      </xdr:nvSpPr>
      <xdr:spPr>
        <a:xfrm>
          <a:off x="11299530" y="11382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62" name="TextBox 161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63" name="TextBox 162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64" name="TextBox 163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65" name="TextBox 164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66" name="TextBox 165"/>
        <xdr:cNvSpPr txBox="1"/>
      </xdr:nvSpPr>
      <xdr:spPr>
        <a:xfrm>
          <a:off x="11299530" y="1286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67" name="TextBox 166"/>
        <xdr:cNvSpPr txBox="1"/>
      </xdr:nvSpPr>
      <xdr:spPr>
        <a:xfrm>
          <a:off x="11299530" y="1286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68" name="TextBox 167"/>
        <xdr:cNvSpPr txBox="1"/>
      </xdr:nvSpPr>
      <xdr:spPr>
        <a:xfrm>
          <a:off x="11299530" y="13335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69" name="TextBox 168"/>
        <xdr:cNvSpPr txBox="1"/>
      </xdr:nvSpPr>
      <xdr:spPr>
        <a:xfrm>
          <a:off x="11299530" y="13335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70" name="TextBox 169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71" name="TextBox 170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72" name="TextBox 171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73" name="TextBox 172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74" name="TextBox 173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75" name="TextBox 174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76" name="TextBox 175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77" name="TextBox 176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78" name="TextBox 177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79" name="TextBox 178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80" name="TextBox 179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81" name="TextBox 180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82" name="TextBox 181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83" name="TextBox 182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84" name="TextBox 183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85" name="TextBox 184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86" name="TextBox 185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87" name="TextBox 186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88" name="TextBox 187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89" name="TextBox 188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90" name="TextBox 189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91" name="TextBox 190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92" name="TextBox 191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93" name="TextBox 192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94" name="TextBox 193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95" name="TextBox 194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96" name="TextBox 195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97" name="TextBox 196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98" name="TextBox 197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99" name="TextBox 198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00" name="TextBox 199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01" name="TextBox 200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02" name="TextBox 201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03" name="TextBox 202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04" name="TextBox 203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05" name="TextBox 204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06" name="TextBox 205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07" name="TextBox 206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08" name="TextBox 207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09" name="TextBox 208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10" name="TextBox 209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11" name="TextBox 210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12" name="TextBox 211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213" name="TextBox 212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14" name="TextBox 213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15" name="TextBox 214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16" name="TextBox 215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17" name="TextBox 216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18" name="TextBox 217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19" name="TextBox 218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20" name="TextBox 219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21" name="TextBox 220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22" name="TextBox 221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23" name="TextBox 222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24" name="TextBox 223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25" name="TextBox 224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26" name="TextBox 225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27" name="TextBox 226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28" name="TextBox 227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29" name="TextBox 228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230" name="TextBox 229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231" name="TextBox 230"/>
        <xdr:cNvSpPr txBox="1"/>
      </xdr:nvSpPr>
      <xdr:spPr>
        <a:xfrm>
          <a:off x="11299530" y="5781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32" name="TextBox 231"/>
        <xdr:cNvSpPr txBox="1"/>
      </xdr:nvSpPr>
      <xdr:spPr>
        <a:xfrm>
          <a:off x="11299530" y="5981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33" name="TextBox 232"/>
        <xdr:cNvSpPr txBox="1"/>
      </xdr:nvSpPr>
      <xdr:spPr>
        <a:xfrm>
          <a:off x="11299530" y="5981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34" name="TextBox 233"/>
        <xdr:cNvSpPr txBox="1"/>
      </xdr:nvSpPr>
      <xdr:spPr>
        <a:xfrm>
          <a:off x="11299530" y="6181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12</xdr:row>
      <xdr:rowOff>0</xdr:rowOff>
    </xdr:from>
    <xdr:ext cx="66454" cy="264560"/>
    <xdr:sp macro="" textlink="">
      <xdr:nvSpPr>
        <xdr:cNvPr id="235" name="TextBox 234"/>
        <xdr:cNvSpPr txBox="1"/>
      </xdr:nvSpPr>
      <xdr:spPr>
        <a:xfrm>
          <a:off x="11347376" y="62481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36" name="TextBox 235"/>
        <xdr:cNvSpPr txBox="1"/>
      </xdr:nvSpPr>
      <xdr:spPr>
        <a:xfrm>
          <a:off x="11299530" y="638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37" name="TextBox 236"/>
        <xdr:cNvSpPr txBox="1"/>
      </xdr:nvSpPr>
      <xdr:spPr>
        <a:xfrm>
          <a:off x="11299530" y="638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38" name="TextBox 237"/>
        <xdr:cNvSpPr txBox="1"/>
      </xdr:nvSpPr>
      <xdr:spPr>
        <a:xfrm>
          <a:off x="11299530" y="658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39" name="TextBox 238"/>
        <xdr:cNvSpPr txBox="1"/>
      </xdr:nvSpPr>
      <xdr:spPr>
        <a:xfrm>
          <a:off x="11299530" y="658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12</xdr:row>
      <xdr:rowOff>0</xdr:rowOff>
    </xdr:from>
    <xdr:ext cx="66454" cy="264560"/>
    <xdr:sp macro="" textlink="">
      <xdr:nvSpPr>
        <xdr:cNvPr id="240" name="TextBox 239"/>
        <xdr:cNvSpPr txBox="1"/>
      </xdr:nvSpPr>
      <xdr:spPr>
        <a:xfrm>
          <a:off x="11347376" y="68482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41" name="TextBox 240"/>
        <xdr:cNvSpPr txBox="1"/>
      </xdr:nvSpPr>
      <xdr:spPr>
        <a:xfrm>
          <a:off x="11299530" y="698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42" name="TextBox 241"/>
        <xdr:cNvSpPr txBox="1"/>
      </xdr:nvSpPr>
      <xdr:spPr>
        <a:xfrm>
          <a:off x="11299530" y="718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43" name="TextBox 242"/>
        <xdr:cNvSpPr txBox="1"/>
      </xdr:nvSpPr>
      <xdr:spPr>
        <a:xfrm>
          <a:off x="11299530" y="718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12</xdr:row>
      <xdr:rowOff>0</xdr:rowOff>
    </xdr:from>
    <xdr:ext cx="66454" cy="264560"/>
    <xdr:sp macro="" textlink="">
      <xdr:nvSpPr>
        <xdr:cNvPr id="244" name="TextBox 243"/>
        <xdr:cNvSpPr txBox="1"/>
      </xdr:nvSpPr>
      <xdr:spPr>
        <a:xfrm>
          <a:off x="11347376" y="74483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45" name="TextBox 244"/>
        <xdr:cNvSpPr txBox="1"/>
      </xdr:nvSpPr>
      <xdr:spPr>
        <a:xfrm>
          <a:off x="11299530" y="9182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46" name="TextBox 245"/>
        <xdr:cNvSpPr txBox="1"/>
      </xdr:nvSpPr>
      <xdr:spPr>
        <a:xfrm>
          <a:off x="11299530" y="9182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47" name="TextBox 246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48" name="TextBox 247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49" name="TextBox 248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50" name="TextBox 249"/>
        <xdr:cNvSpPr txBox="1"/>
      </xdr:nvSpPr>
      <xdr:spPr>
        <a:xfrm>
          <a:off x="11347376" y="9382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51" name="TextBox 250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52" name="TextBox 251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53" name="TextBox 252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54" name="TextBox 253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55" name="TextBox 254"/>
        <xdr:cNvSpPr txBox="1"/>
      </xdr:nvSpPr>
      <xdr:spPr>
        <a:xfrm>
          <a:off x="11299530" y="8582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56" name="TextBox 255"/>
        <xdr:cNvSpPr txBox="1"/>
      </xdr:nvSpPr>
      <xdr:spPr>
        <a:xfrm>
          <a:off x="11347376" y="86484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57" name="TextBox 256"/>
        <xdr:cNvSpPr txBox="1"/>
      </xdr:nvSpPr>
      <xdr:spPr>
        <a:xfrm>
          <a:off x="11299530" y="9182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58" name="TextBox 257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59" name="TextBox 258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60" name="TextBox 259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61" name="TextBox 260"/>
        <xdr:cNvSpPr txBox="1"/>
      </xdr:nvSpPr>
      <xdr:spPr>
        <a:xfrm>
          <a:off x="11299530" y="9182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62" name="TextBox 261"/>
        <xdr:cNvSpPr txBox="1"/>
      </xdr:nvSpPr>
      <xdr:spPr>
        <a:xfrm>
          <a:off x="11299530" y="9182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63" name="TextBox 262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64" name="TextBox 263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65" name="TextBox 264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66" name="TextBox 265"/>
        <xdr:cNvSpPr txBox="1"/>
      </xdr:nvSpPr>
      <xdr:spPr>
        <a:xfrm>
          <a:off x="11347376" y="9382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67" name="TextBox 266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68" name="TextBox 267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69" name="TextBox 268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70" name="TextBox 269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71" name="TextBox 270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72" name="TextBox 271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73" name="TextBox 272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74" name="TextBox 273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75" name="TextBox 274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76" name="TextBox 275"/>
        <xdr:cNvSpPr txBox="1"/>
      </xdr:nvSpPr>
      <xdr:spPr>
        <a:xfrm>
          <a:off x="11347376" y="9382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77" name="TextBox 276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78" name="TextBox 277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79" name="TextBox 278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80" name="TextBox 279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81" name="TextBox 280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82" name="TextBox 281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83" name="TextBox 282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84" name="TextBox 283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85" name="TextBox 284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86" name="TextBox 285"/>
        <xdr:cNvSpPr txBox="1"/>
      </xdr:nvSpPr>
      <xdr:spPr>
        <a:xfrm>
          <a:off x="11347376" y="9382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87" name="TextBox 286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88" name="TextBox 287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89" name="TextBox 288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0" name="TextBox 289"/>
        <xdr:cNvSpPr txBox="1"/>
      </xdr:nvSpPr>
      <xdr:spPr>
        <a:xfrm>
          <a:off x="11299530" y="9582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1" name="TextBox 290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2" name="TextBox 291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" name="TextBox 292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4" name="TextBox 293"/>
        <xdr:cNvSpPr txBox="1"/>
      </xdr:nvSpPr>
      <xdr:spPr>
        <a:xfrm>
          <a:off x="11299530" y="9382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5" name="TextBox 294"/>
        <xdr:cNvSpPr txBox="1"/>
      </xdr:nvSpPr>
      <xdr:spPr>
        <a:xfrm>
          <a:off x="11299530" y="9582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96" name="TextBox 295"/>
        <xdr:cNvSpPr txBox="1"/>
      </xdr:nvSpPr>
      <xdr:spPr>
        <a:xfrm>
          <a:off x="11347376" y="96486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7" name="TextBox 296"/>
        <xdr:cNvSpPr txBox="1"/>
      </xdr:nvSpPr>
      <xdr:spPr>
        <a:xfrm>
          <a:off x="11299530" y="9782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8" name="TextBox 297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9" name="TextBox 298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0" name="TextBox 299"/>
        <xdr:cNvSpPr txBox="1"/>
      </xdr:nvSpPr>
      <xdr:spPr>
        <a:xfrm>
          <a:off x="11299530" y="10182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1" name="TextBox 300"/>
        <xdr:cNvSpPr txBox="1"/>
      </xdr:nvSpPr>
      <xdr:spPr>
        <a:xfrm>
          <a:off x="11299530" y="9782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2" name="TextBox 301"/>
        <xdr:cNvSpPr txBox="1"/>
      </xdr:nvSpPr>
      <xdr:spPr>
        <a:xfrm>
          <a:off x="11299530" y="9782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3" name="TextBox 302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4" name="TextBox 303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5" name="TextBox 304"/>
        <xdr:cNvSpPr txBox="1"/>
      </xdr:nvSpPr>
      <xdr:spPr>
        <a:xfrm>
          <a:off x="11299530" y="10182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306" name="TextBox 305"/>
        <xdr:cNvSpPr txBox="1"/>
      </xdr:nvSpPr>
      <xdr:spPr>
        <a:xfrm>
          <a:off x="11347376" y="102486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7" name="TextBox 306"/>
        <xdr:cNvSpPr txBox="1"/>
      </xdr:nvSpPr>
      <xdr:spPr>
        <a:xfrm>
          <a:off x="11299530" y="10382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8" name="TextBox 307"/>
        <xdr:cNvSpPr txBox="1"/>
      </xdr:nvSpPr>
      <xdr:spPr>
        <a:xfrm>
          <a:off x="11299530" y="10582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9" name="TextBox 308"/>
        <xdr:cNvSpPr txBox="1"/>
      </xdr:nvSpPr>
      <xdr:spPr>
        <a:xfrm>
          <a:off x="11299530" y="10582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10" name="TextBox 309"/>
        <xdr:cNvSpPr txBox="1"/>
      </xdr:nvSpPr>
      <xdr:spPr>
        <a:xfrm>
          <a:off x="11299530" y="10782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11" name="TextBox 310"/>
        <xdr:cNvSpPr txBox="1"/>
      </xdr:nvSpPr>
      <xdr:spPr>
        <a:xfrm>
          <a:off x="11299530" y="10382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12" name="TextBox 311"/>
        <xdr:cNvSpPr txBox="1"/>
      </xdr:nvSpPr>
      <xdr:spPr>
        <a:xfrm>
          <a:off x="11299530" y="10382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13" name="TextBox 312"/>
        <xdr:cNvSpPr txBox="1"/>
      </xdr:nvSpPr>
      <xdr:spPr>
        <a:xfrm>
          <a:off x="11299530" y="10582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14" name="TextBox 313"/>
        <xdr:cNvSpPr txBox="1"/>
      </xdr:nvSpPr>
      <xdr:spPr>
        <a:xfrm>
          <a:off x="11299530" y="10582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15" name="TextBox 314"/>
        <xdr:cNvSpPr txBox="1"/>
      </xdr:nvSpPr>
      <xdr:spPr>
        <a:xfrm>
          <a:off x="11299530" y="10782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316" name="TextBox 315"/>
        <xdr:cNvSpPr txBox="1"/>
      </xdr:nvSpPr>
      <xdr:spPr>
        <a:xfrm>
          <a:off x="11347376" y="108487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17" name="TextBox 316"/>
        <xdr:cNvSpPr txBox="1"/>
      </xdr:nvSpPr>
      <xdr:spPr>
        <a:xfrm>
          <a:off x="11299530" y="11382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18" name="TextBox 317"/>
        <xdr:cNvSpPr txBox="1"/>
      </xdr:nvSpPr>
      <xdr:spPr>
        <a:xfrm>
          <a:off x="11299530" y="11382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19" name="TextBox 318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20" name="TextBox 319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21" name="TextBox 320"/>
        <xdr:cNvSpPr txBox="1"/>
      </xdr:nvSpPr>
      <xdr:spPr>
        <a:xfrm>
          <a:off x="11299530" y="11982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22" name="TextBox 321"/>
        <xdr:cNvSpPr txBox="1"/>
      </xdr:nvSpPr>
      <xdr:spPr>
        <a:xfrm>
          <a:off x="11299530" y="11982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23" name="TextBox 322"/>
        <xdr:cNvSpPr txBox="1"/>
      </xdr:nvSpPr>
      <xdr:spPr>
        <a:xfrm>
          <a:off x="11299530" y="12468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24" name="TextBox 323"/>
        <xdr:cNvSpPr txBox="1"/>
      </xdr:nvSpPr>
      <xdr:spPr>
        <a:xfrm>
          <a:off x="11299530" y="12468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25" name="TextBox 324"/>
        <xdr:cNvSpPr txBox="1"/>
      </xdr:nvSpPr>
      <xdr:spPr>
        <a:xfrm>
          <a:off x="11299530" y="11982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26" name="TextBox 325"/>
        <xdr:cNvSpPr txBox="1"/>
      </xdr:nvSpPr>
      <xdr:spPr>
        <a:xfrm>
          <a:off x="11299530" y="11982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27" name="TextBox 326"/>
        <xdr:cNvSpPr txBox="1"/>
      </xdr:nvSpPr>
      <xdr:spPr>
        <a:xfrm>
          <a:off x="11299530" y="11982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28" name="TextBox 327"/>
        <xdr:cNvSpPr txBox="1"/>
      </xdr:nvSpPr>
      <xdr:spPr>
        <a:xfrm>
          <a:off x="11299530" y="11982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29" name="TextBox 328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30" name="TextBox 329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31" name="TextBox 330"/>
        <xdr:cNvSpPr txBox="1"/>
      </xdr:nvSpPr>
      <xdr:spPr>
        <a:xfrm>
          <a:off x="11299530" y="1286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32" name="TextBox 331"/>
        <xdr:cNvSpPr txBox="1"/>
      </xdr:nvSpPr>
      <xdr:spPr>
        <a:xfrm>
          <a:off x="11299530" y="1286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33" name="TextBox 332"/>
        <xdr:cNvSpPr txBox="1"/>
      </xdr:nvSpPr>
      <xdr:spPr>
        <a:xfrm>
          <a:off x="11299530" y="13335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34" name="TextBox 333"/>
        <xdr:cNvSpPr txBox="1"/>
      </xdr:nvSpPr>
      <xdr:spPr>
        <a:xfrm>
          <a:off x="11299530" y="13335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35" name="TextBox 334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36" name="TextBox 335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37" name="TextBox 336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38" name="TextBox 337"/>
        <xdr:cNvSpPr txBox="1"/>
      </xdr:nvSpPr>
      <xdr:spPr>
        <a:xfrm>
          <a:off x="11299530" y="1266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39" name="TextBox 338"/>
        <xdr:cNvSpPr txBox="1"/>
      </xdr:nvSpPr>
      <xdr:spPr>
        <a:xfrm>
          <a:off x="11299530" y="1286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40" name="TextBox 339"/>
        <xdr:cNvSpPr txBox="1"/>
      </xdr:nvSpPr>
      <xdr:spPr>
        <a:xfrm>
          <a:off x="11299530" y="1286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41" name="TextBox 340"/>
        <xdr:cNvSpPr txBox="1"/>
      </xdr:nvSpPr>
      <xdr:spPr>
        <a:xfrm>
          <a:off x="11299530" y="13335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42" name="TextBox 341"/>
        <xdr:cNvSpPr txBox="1"/>
      </xdr:nvSpPr>
      <xdr:spPr>
        <a:xfrm>
          <a:off x="11299530" y="13335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43" name="TextBox 342"/>
        <xdr:cNvSpPr txBox="1"/>
      </xdr:nvSpPr>
      <xdr:spPr>
        <a:xfrm>
          <a:off x="11299530" y="1286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44" name="TextBox 343"/>
        <xdr:cNvSpPr txBox="1"/>
      </xdr:nvSpPr>
      <xdr:spPr>
        <a:xfrm>
          <a:off x="11299530" y="1286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45" name="TextBox 344"/>
        <xdr:cNvSpPr txBox="1"/>
      </xdr:nvSpPr>
      <xdr:spPr>
        <a:xfrm>
          <a:off x="11299530" y="1286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46" name="TextBox 345"/>
        <xdr:cNvSpPr txBox="1"/>
      </xdr:nvSpPr>
      <xdr:spPr>
        <a:xfrm>
          <a:off x="11299530" y="1286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47" name="TextBox 346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48" name="TextBox 347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49" name="TextBox 348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50" name="TextBox 349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51" name="TextBox 350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52" name="TextBox 351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53" name="TextBox 352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54" name="TextBox 353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55" name="TextBox 354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56" name="TextBox 355"/>
        <xdr:cNvSpPr txBox="1"/>
      </xdr:nvSpPr>
      <xdr:spPr>
        <a:xfrm>
          <a:off x="11299530" y="13535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57" name="TextBox 356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58" name="TextBox 357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59" name="TextBox 358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60" name="TextBox 359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61" name="TextBox 360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62" name="TextBox 361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63" name="TextBox 362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64" name="TextBox 363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65" name="TextBox 364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66" name="TextBox 365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67" name="TextBox 366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68" name="TextBox 367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69" name="TextBox 368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70" name="TextBox 369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71" name="TextBox 370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72" name="TextBox 371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73" name="TextBox 372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74" name="TextBox 373"/>
        <xdr:cNvSpPr txBox="1"/>
      </xdr:nvSpPr>
      <xdr:spPr>
        <a:xfrm>
          <a:off x="11299530" y="14582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75" name="TextBox 374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76" name="TextBox 375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77" name="TextBox 376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78" name="TextBox 377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79" name="TextBox 378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80" name="TextBox 379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81" name="TextBox 380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82" name="TextBox 381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83" name="TextBox 382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84" name="TextBox 383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85" name="TextBox 384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86" name="TextBox 385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87" name="TextBox 386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88" name="TextBox 387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89" name="TextBox 388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90" name="TextBox 389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91" name="TextBox 390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92" name="TextBox 391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93" name="TextBox 392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94" name="TextBox 393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95" name="TextBox 394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96" name="TextBox 395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397" name="TextBox 396"/>
        <xdr:cNvSpPr txBox="1"/>
      </xdr:nvSpPr>
      <xdr:spPr>
        <a:xfrm>
          <a:off x="497205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398" name="TextBox 397"/>
        <xdr:cNvSpPr txBox="1"/>
      </xdr:nvSpPr>
      <xdr:spPr>
        <a:xfrm>
          <a:off x="5422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399" name="TextBox 398"/>
        <xdr:cNvSpPr txBox="1"/>
      </xdr:nvSpPr>
      <xdr:spPr>
        <a:xfrm>
          <a:off x="497205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400" name="TextBox 399"/>
        <xdr:cNvSpPr txBox="1"/>
      </xdr:nvSpPr>
      <xdr:spPr>
        <a:xfrm>
          <a:off x="5422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401" name="TextBox 400"/>
        <xdr:cNvSpPr txBox="1"/>
      </xdr:nvSpPr>
      <xdr:spPr>
        <a:xfrm>
          <a:off x="453678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402" name="TextBox 401"/>
        <xdr:cNvSpPr txBox="1"/>
      </xdr:nvSpPr>
      <xdr:spPr>
        <a:xfrm>
          <a:off x="453678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9</xdr:row>
      <xdr:rowOff>0</xdr:rowOff>
    </xdr:from>
    <xdr:ext cx="66454" cy="264560"/>
    <xdr:sp macro="" textlink="">
      <xdr:nvSpPr>
        <xdr:cNvPr id="403" name="TextBox 402"/>
        <xdr:cNvSpPr txBox="1"/>
      </xdr:nvSpPr>
      <xdr:spPr>
        <a:xfrm flipH="1">
          <a:off x="4673231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454" cy="264560"/>
    <xdr:sp macro="" textlink="">
      <xdr:nvSpPr>
        <xdr:cNvPr id="406" name="TextBox 405"/>
        <xdr:cNvSpPr txBox="1"/>
      </xdr:nvSpPr>
      <xdr:spPr>
        <a:xfrm flipH="1">
          <a:off x="4086225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10" name="TextBox 409"/>
        <xdr:cNvSpPr txBox="1"/>
      </xdr:nvSpPr>
      <xdr:spPr>
        <a:xfrm>
          <a:off x="497205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63" name="TextBox 462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64" name="TextBox 463"/>
        <xdr:cNvSpPr txBox="1"/>
      </xdr:nvSpPr>
      <xdr:spPr>
        <a:xfrm>
          <a:off x="497205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65" name="TextBox 464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466" name="TextBox 465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467" name="TextBox 466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468" name="TextBox 467"/>
        <xdr:cNvSpPr txBox="1"/>
      </xdr:nvSpPr>
      <xdr:spPr>
        <a:xfrm flipH="1">
          <a:off x="555905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69" name="TextBox 468"/>
        <xdr:cNvSpPr txBox="1"/>
      </xdr:nvSpPr>
      <xdr:spPr>
        <a:xfrm>
          <a:off x="63084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70" name="TextBox 469"/>
        <xdr:cNvSpPr txBox="1"/>
      </xdr:nvSpPr>
      <xdr:spPr>
        <a:xfrm>
          <a:off x="63084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471" name="TextBox 470"/>
        <xdr:cNvSpPr txBox="1"/>
      </xdr:nvSpPr>
      <xdr:spPr>
        <a:xfrm flipH="1">
          <a:off x="6444881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72" name="TextBox 471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73" name="TextBox 472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474" name="TextBox 473"/>
        <xdr:cNvSpPr txBox="1"/>
      </xdr:nvSpPr>
      <xdr:spPr>
        <a:xfrm flipH="1">
          <a:off x="847370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75" name="TextBox 474"/>
        <xdr:cNvSpPr txBox="1"/>
      </xdr:nvSpPr>
      <xdr:spPr>
        <a:xfrm>
          <a:off x="93183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76" name="TextBox 475"/>
        <xdr:cNvSpPr txBox="1"/>
      </xdr:nvSpPr>
      <xdr:spPr>
        <a:xfrm>
          <a:off x="93183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477" name="TextBox 476"/>
        <xdr:cNvSpPr txBox="1"/>
      </xdr:nvSpPr>
      <xdr:spPr>
        <a:xfrm flipH="1">
          <a:off x="9454781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78" name="TextBox 477"/>
        <xdr:cNvSpPr txBox="1"/>
      </xdr:nvSpPr>
      <xdr:spPr>
        <a:xfrm>
          <a:off x="102994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79" name="TextBox 478"/>
        <xdr:cNvSpPr txBox="1"/>
      </xdr:nvSpPr>
      <xdr:spPr>
        <a:xfrm>
          <a:off x="102994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480" name="TextBox 479"/>
        <xdr:cNvSpPr txBox="1"/>
      </xdr:nvSpPr>
      <xdr:spPr>
        <a:xfrm flipH="1">
          <a:off x="1043585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10</xdr:row>
      <xdr:rowOff>0</xdr:rowOff>
    </xdr:from>
    <xdr:ext cx="125375" cy="264560"/>
    <xdr:sp macro="" textlink="">
      <xdr:nvSpPr>
        <xdr:cNvPr id="481" name="TextBox 480"/>
        <xdr:cNvSpPr txBox="1"/>
      </xdr:nvSpPr>
      <xdr:spPr>
        <a:xfrm>
          <a:off x="112995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10</xdr:row>
      <xdr:rowOff>0</xdr:rowOff>
    </xdr:from>
    <xdr:ext cx="125375" cy="264560"/>
    <xdr:sp macro="" textlink="">
      <xdr:nvSpPr>
        <xdr:cNvPr id="482" name="TextBox 481"/>
        <xdr:cNvSpPr txBox="1"/>
      </xdr:nvSpPr>
      <xdr:spPr>
        <a:xfrm>
          <a:off x="112995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10</xdr:row>
      <xdr:rowOff>0</xdr:rowOff>
    </xdr:from>
    <xdr:ext cx="125375" cy="264560"/>
    <xdr:sp macro="" textlink="">
      <xdr:nvSpPr>
        <xdr:cNvPr id="483" name="TextBox 482"/>
        <xdr:cNvSpPr txBox="1"/>
      </xdr:nvSpPr>
      <xdr:spPr>
        <a:xfrm>
          <a:off x="112995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10</xdr:row>
      <xdr:rowOff>0</xdr:rowOff>
    </xdr:from>
    <xdr:ext cx="125375" cy="264560"/>
    <xdr:sp macro="" textlink="">
      <xdr:nvSpPr>
        <xdr:cNvPr id="484" name="TextBox 483"/>
        <xdr:cNvSpPr txBox="1"/>
      </xdr:nvSpPr>
      <xdr:spPr>
        <a:xfrm>
          <a:off x="112995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85" name="TextBox 484"/>
        <xdr:cNvSpPr txBox="1"/>
      </xdr:nvSpPr>
      <xdr:spPr>
        <a:xfrm>
          <a:off x="497205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86" name="TextBox 485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87" name="TextBox 486"/>
        <xdr:cNvSpPr txBox="1"/>
      </xdr:nvSpPr>
      <xdr:spPr>
        <a:xfrm>
          <a:off x="497205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488" name="TextBox 487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489" name="TextBox 488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490" name="TextBox 489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491" name="TextBox 490"/>
        <xdr:cNvSpPr txBox="1"/>
      </xdr:nvSpPr>
      <xdr:spPr>
        <a:xfrm flipH="1">
          <a:off x="4673231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454" cy="264560"/>
    <xdr:sp macro="" textlink="">
      <xdr:nvSpPr>
        <xdr:cNvPr id="494" name="TextBox 493"/>
        <xdr:cNvSpPr txBox="1"/>
      </xdr:nvSpPr>
      <xdr:spPr>
        <a:xfrm flipH="1">
          <a:off x="4086225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44302</xdr:colOff>
      <xdr:row>3</xdr:row>
      <xdr:rowOff>44303</xdr:rowOff>
    </xdr:from>
    <xdr:ext cx="125375" cy="264560"/>
    <xdr:sp macro="" textlink="">
      <xdr:nvSpPr>
        <xdr:cNvPr id="498" name="TextBox 497"/>
        <xdr:cNvSpPr txBox="1"/>
      </xdr:nvSpPr>
      <xdr:spPr>
        <a:xfrm>
          <a:off x="587227" y="131112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549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51" name="TextBox 550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121831</xdr:colOff>
      <xdr:row>3</xdr:row>
      <xdr:rowOff>254739</xdr:rowOff>
    </xdr:from>
    <xdr:ext cx="125375" cy="264560"/>
    <xdr:sp macro="" textlink="">
      <xdr:nvSpPr>
        <xdr:cNvPr id="552" name="TextBox 551"/>
        <xdr:cNvSpPr txBox="1"/>
      </xdr:nvSpPr>
      <xdr:spPr>
        <a:xfrm>
          <a:off x="664756" y="1521564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53" name="TextBox 552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554" name="TextBox 553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555" name="TextBox 554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556" name="TextBox 555"/>
        <xdr:cNvSpPr txBox="1"/>
      </xdr:nvSpPr>
      <xdr:spPr>
        <a:xfrm flipH="1">
          <a:off x="555905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57" name="TextBox 556"/>
        <xdr:cNvSpPr txBox="1"/>
      </xdr:nvSpPr>
      <xdr:spPr>
        <a:xfrm>
          <a:off x="63084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58" name="TextBox 557"/>
        <xdr:cNvSpPr txBox="1"/>
      </xdr:nvSpPr>
      <xdr:spPr>
        <a:xfrm>
          <a:off x="63084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559" name="TextBox 558"/>
        <xdr:cNvSpPr txBox="1"/>
      </xdr:nvSpPr>
      <xdr:spPr>
        <a:xfrm flipH="1">
          <a:off x="6444881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60" name="TextBox 559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61" name="TextBox 560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562" name="TextBox 561"/>
        <xdr:cNvSpPr txBox="1"/>
      </xdr:nvSpPr>
      <xdr:spPr>
        <a:xfrm flipH="1">
          <a:off x="847370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63" name="TextBox 562"/>
        <xdr:cNvSpPr txBox="1"/>
      </xdr:nvSpPr>
      <xdr:spPr>
        <a:xfrm>
          <a:off x="93183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64" name="TextBox 563"/>
        <xdr:cNvSpPr txBox="1"/>
      </xdr:nvSpPr>
      <xdr:spPr>
        <a:xfrm>
          <a:off x="93183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565" name="TextBox 564"/>
        <xdr:cNvSpPr txBox="1"/>
      </xdr:nvSpPr>
      <xdr:spPr>
        <a:xfrm flipH="1">
          <a:off x="9454781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66" name="TextBox 565"/>
        <xdr:cNvSpPr txBox="1"/>
      </xdr:nvSpPr>
      <xdr:spPr>
        <a:xfrm>
          <a:off x="102994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67" name="TextBox 566"/>
        <xdr:cNvSpPr txBox="1"/>
      </xdr:nvSpPr>
      <xdr:spPr>
        <a:xfrm>
          <a:off x="102994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568" name="TextBox 567"/>
        <xdr:cNvSpPr txBox="1"/>
      </xdr:nvSpPr>
      <xdr:spPr>
        <a:xfrm flipH="1">
          <a:off x="1043585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10</xdr:row>
      <xdr:rowOff>0</xdr:rowOff>
    </xdr:from>
    <xdr:ext cx="125375" cy="264560"/>
    <xdr:sp macro="" textlink="">
      <xdr:nvSpPr>
        <xdr:cNvPr id="569" name="TextBox 568"/>
        <xdr:cNvSpPr txBox="1"/>
      </xdr:nvSpPr>
      <xdr:spPr>
        <a:xfrm>
          <a:off x="112995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10</xdr:row>
      <xdr:rowOff>0</xdr:rowOff>
    </xdr:from>
    <xdr:ext cx="125375" cy="264560"/>
    <xdr:sp macro="" textlink="">
      <xdr:nvSpPr>
        <xdr:cNvPr id="570" name="TextBox 569"/>
        <xdr:cNvSpPr txBox="1"/>
      </xdr:nvSpPr>
      <xdr:spPr>
        <a:xfrm>
          <a:off x="112995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10</xdr:row>
      <xdr:rowOff>0</xdr:rowOff>
    </xdr:from>
    <xdr:ext cx="125375" cy="264560"/>
    <xdr:sp macro="" textlink="">
      <xdr:nvSpPr>
        <xdr:cNvPr id="571" name="TextBox 570"/>
        <xdr:cNvSpPr txBox="1"/>
      </xdr:nvSpPr>
      <xdr:spPr>
        <a:xfrm>
          <a:off x="112995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10</xdr:row>
      <xdr:rowOff>0</xdr:rowOff>
    </xdr:from>
    <xdr:ext cx="125375" cy="264560"/>
    <xdr:sp macro="" textlink="">
      <xdr:nvSpPr>
        <xdr:cNvPr id="572" name="TextBox 571"/>
        <xdr:cNvSpPr txBox="1"/>
      </xdr:nvSpPr>
      <xdr:spPr>
        <a:xfrm>
          <a:off x="1129953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1583807</xdr:colOff>
      <xdr:row>4</xdr:row>
      <xdr:rowOff>509477</xdr:rowOff>
    </xdr:from>
    <xdr:ext cx="125375" cy="264560"/>
    <xdr:sp macro="" textlink="">
      <xdr:nvSpPr>
        <xdr:cNvPr id="573" name="TextBox 572"/>
        <xdr:cNvSpPr txBox="1"/>
      </xdr:nvSpPr>
      <xdr:spPr>
        <a:xfrm>
          <a:off x="2126732" y="2681177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74" name="TextBox 573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1838546</xdr:colOff>
      <xdr:row>4</xdr:row>
      <xdr:rowOff>487326</xdr:rowOff>
    </xdr:from>
    <xdr:ext cx="125375" cy="264560"/>
    <xdr:sp macro="" textlink="">
      <xdr:nvSpPr>
        <xdr:cNvPr id="575" name="TextBox 574"/>
        <xdr:cNvSpPr txBox="1"/>
      </xdr:nvSpPr>
      <xdr:spPr>
        <a:xfrm>
          <a:off x="2381471" y="265902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576" name="TextBox 575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577" name="TextBox 576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578" name="TextBox 577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579" name="TextBox 578"/>
        <xdr:cNvSpPr txBox="1"/>
      </xdr:nvSpPr>
      <xdr:spPr>
        <a:xfrm flipH="1">
          <a:off x="4673231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454" cy="264560"/>
    <xdr:sp macro="" textlink="">
      <xdr:nvSpPr>
        <xdr:cNvPr id="582" name="TextBox 581"/>
        <xdr:cNvSpPr txBox="1"/>
      </xdr:nvSpPr>
      <xdr:spPr>
        <a:xfrm flipH="1">
          <a:off x="4086225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66453</xdr:colOff>
      <xdr:row>4</xdr:row>
      <xdr:rowOff>631308</xdr:rowOff>
    </xdr:from>
    <xdr:ext cx="125375" cy="264560"/>
    <xdr:sp macro="" textlink="">
      <xdr:nvSpPr>
        <xdr:cNvPr id="586" name="TextBox 585"/>
        <xdr:cNvSpPr txBox="1"/>
      </xdr:nvSpPr>
      <xdr:spPr>
        <a:xfrm>
          <a:off x="609378" y="280300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549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39" name="TextBox 638"/>
        <xdr:cNvSpPr txBox="1"/>
      </xdr:nvSpPr>
      <xdr:spPr>
        <a:xfrm>
          <a:off x="5422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542703</xdr:colOff>
      <xdr:row>4</xdr:row>
      <xdr:rowOff>553780</xdr:rowOff>
    </xdr:from>
    <xdr:ext cx="125375" cy="264560"/>
    <xdr:sp macro="" textlink="">
      <xdr:nvSpPr>
        <xdr:cNvPr id="640" name="TextBox 639"/>
        <xdr:cNvSpPr txBox="1"/>
      </xdr:nvSpPr>
      <xdr:spPr>
        <a:xfrm>
          <a:off x="1085628" y="272548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41" name="TextBox 640"/>
        <xdr:cNvSpPr txBox="1"/>
      </xdr:nvSpPr>
      <xdr:spPr>
        <a:xfrm>
          <a:off x="5422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642" name="TextBox 641"/>
        <xdr:cNvSpPr txBox="1"/>
      </xdr:nvSpPr>
      <xdr:spPr>
        <a:xfrm>
          <a:off x="453678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643" name="TextBox 642"/>
        <xdr:cNvSpPr txBox="1"/>
      </xdr:nvSpPr>
      <xdr:spPr>
        <a:xfrm>
          <a:off x="453678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1018953</xdr:colOff>
      <xdr:row>3</xdr:row>
      <xdr:rowOff>387646</xdr:rowOff>
    </xdr:from>
    <xdr:ext cx="66454" cy="264560"/>
    <xdr:sp macro="" textlink="">
      <xdr:nvSpPr>
        <xdr:cNvPr id="644" name="TextBox 643"/>
        <xdr:cNvSpPr txBox="1"/>
      </xdr:nvSpPr>
      <xdr:spPr>
        <a:xfrm flipH="1">
          <a:off x="1561878" y="1654471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45" name="TextBox 644"/>
        <xdr:cNvSpPr txBox="1"/>
      </xdr:nvSpPr>
      <xdr:spPr>
        <a:xfrm>
          <a:off x="630843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46" name="TextBox 645"/>
        <xdr:cNvSpPr txBox="1"/>
      </xdr:nvSpPr>
      <xdr:spPr>
        <a:xfrm>
          <a:off x="630843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647" name="TextBox 646"/>
        <xdr:cNvSpPr txBox="1"/>
      </xdr:nvSpPr>
      <xdr:spPr>
        <a:xfrm flipH="1">
          <a:off x="6444881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48" name="TextBox 647"/>
        <xdr:cNvSpPr txBox="1"/>
      </xdr:nvSpPr>
      <xdr:spPr>
        <a:xfrm>
          <a:off x="833725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49" name="TextBox 648"/>
        <xdr:cNvSpPr txBox="1"/>
      </xdr:nvSpPr>
      <xdr:spPr>
        <a:xfrm>
          <a:off x="833725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650" name="TextBox 649"/>
        <xdr:cNvSpPr txBox="1"/>
      </xdr:nvSpPr>
      <xdr:spPr>
        <a:xfrm flipH="1">
          <a:off x="8473706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51" name="TextBox 650"/>
        <xdr:cNvSpPr txBox="1"/>
      </xdr:nvSpPr>
      <xdr:spPr>
        <a:xfrm>
          <a:off x="931833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52" name="TextBox 651"/>
        <xdr:cNvSpPr txBox="1"/>
      </xdr:nvSpPr>
      <xdr:spPr>
        <a:xfrm>
          <a:off x="931833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653" name="TextBox 652"/>
        <xdr:cNvSpPr txBox="1"/>
      </xdr:nvSpPr>
      <xdr:spPr>
        <a:xfrm flipH="1">
          <a:off x="9454781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54" name="TextBox 653"/>
        <xdr:cNvSpPr txBox="1"/>
      </xdr:nvSpPr>
      <xdr:spPr>
        <a:xfrm>
          <a:off x="102994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55" name="TextBox 654"/>
        <xdr:cNvSpPr txBox="1"/>
      </xdr:nvSpPr>
      <xdr:spPr>
        <a:xfrm>
          <a:off x="102994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656" name="TextBox 655"/>
        <xdr:cNvSpPr txBox="1"/>
      </xdr:nvSpPr>
      <xdr:spPr>
        <a:xfrm flipH="1">
          <a:off x="10435856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657" name="TextBox 656"/>
        <xdr:cNvSpPr txBox="1"/>
      </xdr:nvSpPr>
      <xdr:spPr>
        <a:xfrm>
          <a:off x="1129953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658" name="TextBox 657"/>
        <xdr:cNvSpPr txBox="1"/>
      </xdr:nvSpPr>
      <xdr:spPr>
        <a:xfrm>
          <a:off x="1129953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659" name="TextBox 658"/>
        <xdr:cNvSpPr txBox="1"/>
      </xdr:nvSpPr>
      <xdr:spPr>
        <a:xfrm>
          <a:off x="1129953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660" name="TextBox 659"/>
        <xdr:cNvSpPr txBox="1"/>
      </xdr:nvSpPr>
      <xdr:spPr>
        <a:xfrm>
          <a:off x="1129953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443023</xdr:colOff>
      <xdr:row>3</xdr:row>
      <xdr:rowOff>199361</xdr:rowOff>
    </xdr:from>
    <xdr:ext cx="125375" cy="264560"/>
    <xdr:sp macro="" textlink="">
      <xdr:nvSpPr>
        <xdr:cNvPr id="661" name="TextBox 660"/>
        <xdr:cNvSpPr txBox="1"/>
      </xdr:nvSpPr>
      <xdr:spPr>
        <a:xfrm>
          <a:off x="985948" y="146618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62" name="TextBox 661"/>
        <xdr:cNvSpPr txBox="1"/>
      </xdr:nvSpPr>
      <xdr:spPr>
        <a:xfrm>
          <a:off x="5422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1938226</xdr:colOff>
      <xdr:row>4</xdr:row>
      <xdr:rowOff>542703</xdr:rowOff>
    </xdr:from>
    <xdr:ext cx="125375" cy="264560"/>
    <xdr:sp macro="" textlink="">
      <xdr:nvSpPr>
        <xdr:cNvPr id="663" name="TextBox 662"/>
        <xdr:cNvSpPr txBox="1"/>
      </xdr:nvSpPr>
      <xdr:spPr>
        <a:xfrm>
          <a:off x="2481151" y="2714403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64" name="TextBox 663"/>
        <xdr:cNvSpPr txBox="1"/>
      </xdr:nvSpPr>
      <xdr:spPr>
        <a:xfrm>
          <a:off x="5422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665" name="TextBox 664"/>
        <xdr:cNvSpPr txBox="1"/>
      </xdr:nvSpPr>
      <xdr:spPr>
        <a:xfrm>
          <a:off x="453678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666" name="TextBox 665"/>
        <xdr:cNvSpPr txBox="1"/>
      </xdr:nvSpPr>
      <xdr:spPr>
        <a:xfrm>
          <a:off x="453678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11</xdr:row>
      <xdr:rowOff>0</xdr:rowOff>
    </xdr:from>
    <xdr:ext cx="66454" cy="264560"/>
    <xdr:sp macro="" textlink="">
      <xdr:nvSpPr>
        <xdr:cNvPr id="667" name="TextBox 666"/>
        <xdr:cNvSpPr txBox="1"/>
      </xdr:nvSpPr>
      <xdr:spPr>
        <a:xfrm flipH="1">
          <a:off x="4673231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68" name="TextBox 667"/>
        <xdr:cNvSpPr txBox="1"/>
      </xdr:nvSpPr>
      <xdr:spPr>
        <a:xfrm>
          <a:off x="11299530" y="8582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69" name="TextBox 668"/>
        <xdr:cNvSpPr txBox="1"/>
      </xdr:nvSpPr>
      <xdr:spPr>
        <a:xfrm>
          <a:off x="11299530" y="8582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70" name="TextBox 669"/>
        <xdr:cNvSpPr txBox="1"/>
      </xdr:nvSpPr>
      <xdr:spPr>
        <a:xfrm>
          <a:off x="11299530" y="8582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671" name="TextBox 670"/>
        <xdr:cNvSpPr txBox="1"/>
      </xdr:nvSpPr>
      <xdr:spPr>
        <a:xfrm>
          <a:off x="11347376" y="86484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72" name="TextBox 671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73" name="TextBox 672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74" name="TextBox 673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75" name="TextBox 674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76" name="TextBox 675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77" name="TextBox 676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78" name="TextBox 677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79" name="TextBox 678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80" name="TextBox 679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81" name="TextBox 680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82" name="TextBox 681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83" name="TextBox 682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84" name="TextBox 683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85" name="TextBox 684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86" name="TextBox 685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87" name="TextBox 686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88" name="TextBox 687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89" name="TextBox 688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90" name="TextBox 689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91" name="TextBox 690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92" name="TextBox 691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93" name="TextBox 692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94" name="TextBox 693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95" name="TextBox 694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96" name="TextBox 695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97" name="TextBox 696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98" name="TextBox 697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99" name="TextBox 698"/>
        <xdr:cNvSpPr txBox="1"/>
      </xdr:nvSpPr>
      <xdr:spPr>
        <a:xfrm>
          <a:off x="11299530" y="8782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00" name="TextBox 699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01" name="TextBox 700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02" name="TextBox 701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12</xdr:row>
      <xdr:rowOff>0</xdr:rowOff>
    </xdr:from>
    <xdr:ext cx="66454" cy="264560"/>
    <xdr:sp macro="" textlink="">
      <xdr:nvSpPr>
        <xdr:cNvPr id="703" name="TextBox 702"/>
        <xdr:cNvSpPr txBox="1"/>
      </xdr:nvSpPr>
      <xdr:spPr>
        <a:xfrm>
          <a:off x="11347376" y="76483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04" name="TextBox 703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05" name="TextBox 704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06" name="TextBox 705"/>
        <xdr:cNvSpPr txBox="1"/>
      </xdr:nvSpPr>
      <xdr:spPr>
        <a:xfrm>
          <a:off x="11299530" y="718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07" name="TextBox 706"/>
        <xdr:cNvSpPr txBox="1"/>
      </xdr:nvSpPr>
      <xdr:spPr>
        <a:xfrm>
          <a:off x="11299530" y="7381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08" name="TextBox 707"/>
        <xdr:cNvSpPr txBox="1"/>
      </xdr:nvSpPr>
      <xdr:spPr>
        <a:xfrm>
          <a:off x="11299530" y="7381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09" name="TextBox 708"/>
        <xdr:cNvSpPr txBox="1"/>
      </xdr:nvSpPr>
      <xdr:spPr>
        <a:xfrm>
          <a:off x="11299530" y="718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10" name="TextBox 709"/>
        <xdr:cNvSpPr txBox="1"/>
      </xdr:nvSpPr>
      <xdr:spPr>
        <a:xfrm>
          <a:off x="11299530" y="7381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11" name="TextBox 710"/>
        <xdr:cNvSpPr txBox="1"/>
      </xdr:nvSpPr>
      <xdr:spPr>
        <a:xfrm>
          <a:off x="11299530" y="7381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12" name="TextBox 711"/>
        <xdr:cNvSpPr txBox="1"/>
      </xdr:nvSpPr>
      <xdr:spPr>
        <a:xfrm>
          <a:off x="11299530" y="7381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13" name="TextBox 712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14" name="TextBox 713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15" name="TextBox 714"/>
        <xdr:cNvSpPr txBox="1"/>
      </xdr:nvSpPr>
      <xdr:spPr>
        <a:xfrm>
          <a:off x="11299530" y="7381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16" name="TextBox 715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17" name="TextBox 716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18" name="TextBox 717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19" name="TextBox 718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20" name="TextBox 719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21" name="TextBox 720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22" name="TextBox 721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12</xdr:row>
      <xdr:rowOff>0</xdr:rowOff>
    </xdr:from>
    <xdr:ext cx="66454" cy="264560"/>
    <xdr:sp macro="" textlink="">
      <xdr:nvSpPr>
        <xdr:cNvPr id="723" name="TextBox 722"/>
        <xdr:cNvSpPr txBox="1"/>
      </xdr:nvSpPr>
      <xdr:spPr>
        <a:xfrm>
          <a:off x="11347376" y="76483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24" name="TextBox 723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25" name="TextBox 724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26" name="TextBox 725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12</xdr:row>
      <xdr:rowOff>66454</xdr:rowOff>
    </xdr:from>
    <xdr:ext cx="66454" cy="264560"/>
    <xdr:sp macro="" textlink="">
      <xdr:nvSpPr>
        <xdr:cNvPr id="727" name="TextBox 726"/>
        <xdr:cNvSpPr txBox="1"/>
      </xdr:nvSpPr>
      <xdr:spPr>
        <a:xfrm>
          <a:off x="11347376" y="84484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28" name="TextBox 727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29" name="TextBox 728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30" name="TextBox 729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31" name="TextBox 730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32" name="TextBox 731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33" name="TextBox 732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34" name="TextBox 733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35" name="TextBox 734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36" name="TextBox 735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37" name="TextBox 736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38" name="TextBox 737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739" name="TextBox 738"/>
        <xdr:cNvSpPr txBox="1"/>
      </xdr:nvSpPr>
      <xdr:spPr>
        <a:xfrm>
          <a:off x="11299530" y="8382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40" name="TextBox 739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41" name="TextBox 740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42" name="TextBox 741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43" name="TextBox 742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44" name="TextBox 743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45" name="TextBox 744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46" name="TextBox 745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47" name="TextBox 746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48" name="TextBox 747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49" name="TextBox 748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50" name="TextBox 749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51" name="TextBox 750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52" name="TextBox 751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53" name="TextBox 752"/>
        <xdr:cNvSpPr txBox="1"/>
      </xdr:nvSpPr>
      <xdr:spPr>
        <a:xfrm>
          <a:off x="11299530" y="8982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54" name="TextBox 753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55" name="TextBox 754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56" name="TextBox 755"/>
        <xdr:cNvSpPr txBox="1"/>
      </xdr:nvSpPr>
      <xdr:spPr>
        <a:xfrm>
          <a:off x="11299530" y="10182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57" name="TextBox 756"/>
        <xdr:cNvSpPr txBox="1"/>
      </xdr:nvSpPr>
      <xdr:spPr>
        <a:xfrm>
          <a:off x="11299530" y="10182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58" name="TextBox 757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59" name="TextBox 758"/>
        <xdr:cNvSpPr txBox="1"/>
      </xdr:nvSpPr>
      <xdr:spPr>
        <a:xfrm>
          <a:off x="11299530" y="10182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60" name="TextBox 759"/>
        <xdr:cNvSpPr txBox="1"/>
      </xdr:nvSpPr>
      <xdr:spPr>
        <a:xfrm>
          <a:off x="11299530" y="10182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61" name="TextBox 760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62" name="TextBox 761"/>
        <xdr:cNvSpPr txBox="1"/>
      </xdr:nvSpPr>
      <xdr:spPr>
        <a:xfrm>
          <a:off x="11299530" y="9982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63" name="TextBox 762"/>
        <xdr:cNvSpPr txBox="1"/>
      </xdr:nvSpPr>
      <xdr:spPr>
        <a:xfrm>
          <a:off x="11299530" y="10182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64" name="TextBox 763"/>
        <xdr:cNvSpPr txBox="1"/>
      </xdr:nvSpPr>
      <xdr:spPr>
        <a:xfrm>
          <a:off x="11299530" y="10182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65" name="TextBox 764"/>
        <xdr:cNvSpPr txBox="1"/>
      </xdr:nvSpPr>
      <xdr:spPr>
        <a:xfrm>
          <a:off x="11299530" y="11382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66" name="TextBox 765"/>
        <xdr:cNvSpPr txBox="1"/>
      </xdr:nvSpPr>
      <xdr:spPr>
        <a:xfrm>
          <a:off x="11299530" y="11382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67" name="TextBox 766"/>
        <xdr:cNvSpPr txBox="1"/>
      </xdr:nvSpPr>
      <xdr:spPr>
        <a:xfrm>
          <a:off x="11299530" y="11782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68" name="TextBox 767"/>
        <xdr:cNvSpPr txBox="1"/>
      </xdr:nvSpPr>
      <xdr:spPr>
        <a:xfrm>
          <a:off x="11299530" y="11782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69" name="TextBox 768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70" name="TextBox 769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71" name="TextBox 770"/>
        <xdr:cNvSpPr txBox="1"/>
      </xdr:nvSpPr>
      <xdr:spPr>
        <a:xfrm>
          <a:off x="11299530" y="11782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72" name="TextBox 771"/>
        <xdr:cNvSpPr txBox="1"/>
      </xdr:nvSpPr>
      <xdr:spPr>
        <a:xfrm>
          <a:off x="11299530" y="11782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73" name="TextBox 772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74" name="TextBox 773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75" name="TextBox 774"/>
        <xdr:cNvSpPr txBox="1"/>
      </xdr:nvSpPr>
      <xdr:spPr>
        <a:xfrm>
          <a:off x="11299530" y="11782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76" name="TextBox 775"/>
        <xdr:cNvSpPr txBox="1"/>
      </xdr:nvSpPr>
      <xdr:spPr>
        <a:xfrm>
          <a:off x="11299530" y="11782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77" name="TextBox 776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78" name="TextBox 777"/>
        <xdr:cNvSpPr txBox="1"/>
      </xdr:nvSpPr>
      <xdr:spPr>
        <a:xfrm>
          <a:off x="11299530" y="1158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79" name="TextBox 778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80" name="TextBox 779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81" name="TextBox 780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82" name="TextBox 781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83" name="TextBox 782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84" name="TextBox 783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85" name="TextBox 784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86" name="TextBox 785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87" name="TextBox 786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88" name="TextBox 787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89" name="TextBox 788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90" name="TextBox 789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91" name="TextBox 790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92" name="TextBox 791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93" name="TextBox 792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94" name="TextBox 793"/>
        <xdr:cNvSpPr txBox="1"/>
      </xdr:nvSpPr>
      <xdr:spPr>
        <a:xfrm>
          <a:off x="11299530" y="13735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95" name="TextBox 794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96" name="TextBox 795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97" name="TextBox 796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98" name="TextBox 797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99" name="TextBox 798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800" name="TextBox 799"/>
        <xdr:cNvSpPr txBox="1"/>
      </xdr:nvSpPr>
      <xdr:spPr>
        <a:xfrm>
          <a:off x="11299530" y="14382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801" name="TextBox 800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802" name="TextBox 801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803" name="TextBox 802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804" name="TextBox 803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805" name="TextBox 804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806" name="TextBox 805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807" name="TextBox 806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808" name="TextBox 807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09" name="TextBox 808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10" name="TextBox 809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11" name="TextBox 810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12" name="TextBox 811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13" name="TextBox 812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14" name="TextBox 813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815" name="TextBox 814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816" name="TextBox 815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17" name="TextBox 816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18" name="TextBox 817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19" name="TextBox 818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20" name="TextBox 819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21" name="TextBox 820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22" name="TextBox 821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23" name="TextBox 822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24" name="TextBox 823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25" name="TextBox 824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26" name="TextBox 825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27" name="TextBox 826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28" name="TextBox 827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29" name="TextBox 828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30" name="TextBox 829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31" name="TextBox 830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32" name="TextBox 831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833" name="TextBox 832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834" name="TextBox 833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35" name="TextBox 834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36" name="TextBox 835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37" name="TextBox 836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38" name="TextBox 837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839" name="TextBox 838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840" name="TextBox 839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841" name="TextBox 840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842" name="TextBox 841"/>
        <xdr:cNvSpPr txBox="1"/>
      </xdr:nvSpPr>
      <xdr:spPr>
        <a:xfrm>
          <a:off x="11299530" y="14782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43" name="TextBox 842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44" name="TextBox 843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45" name="TextBox 844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46" name="TextBox 845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47" name="TextBox 846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48" name="TextBox 847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49" name="TextBox 848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50" name="TextBox 849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51" name="TextBox 850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52" name="TextBox 851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53" name="TextBox 852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54" name="TextBox 853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55" name="TextBox 854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56" name="TextBox 855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57" name="TextBox 856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58" name="TextBox 857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59" name="TextBox 858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60" name="TextBox 859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61" name="TextBox 860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62" name="TextBox 861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63" name="TextBox 862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64" name="TextBox 863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65" name="TextBox 864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66" name="TextBox 865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67" name="TextBox 866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68" name="TextBox 867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69" name="TextBox 868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70" name="TextBox 869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71" name="TextBox 870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72" name="TextBox 871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73" name="TextBox 872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74" name="TextBox 873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75" name="TextBox 874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76" name="TextBox 875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77" name="TextBox 876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78" name="TextBox 877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79" name="TextBox 878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80" name="TextBox 879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81" name="TextBox 880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82" name="TextBox 881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83" name="TextBox 882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84" name="TextBox 883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85" name="TextBox 884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86" name="TextBox 885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87" name="TextBox 886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88" name="TextBox 887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89" name="TextBox 888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90" name="TextBox 889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91" name="TextBox 890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92" name="TextBox 891"/>
        <xdr:cNvSpPr txBox="1"/>
      </xdr:nvSpPr>
      <xdr:spPr>
        <a:xfrm>
          <a:off x="11299530" y="1518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93" name="TextBox 892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94" name="TextBox 893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95" name="TextBox 894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96" name="TextBox 895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97" name="TextBox 896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98" name="TextBox 897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99" name="TextBox 898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900" name="TextBox 899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901" name="TextBox 900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902" name="TextBox 901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903" name="TextBox 902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904" name="TextBox 903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905" name="TextBox 904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906" name="TextBox 905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907" name="TextBox 906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908" name="TextBox 907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909" name="TextBox 908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910" name="TextBox 909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911" name="TextBox 910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912" name="TextBox 911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913" name="TextBox 912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914" name="TextBox 913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915" name="TextBox 914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916" name="TextBox 915"/>
        <xdr:cNvSpPr txBox="1"/>
      </xdr:nvSpPr>
      <xdr:spPr>
        <a:xfrm>
          <a:off x="11299530" y="1538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17" name="TextBox 916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18" name="TextBox 917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19" name="TextBox 918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20" name="TextBox 919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21" name="TextBox 920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22" name="TextBox 921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23" name="TextBox 922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24" name="TextBox 923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25" name="TextBox 924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26" name="TextBox 925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27" name="TextBox 926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28" name="TextBox 927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29" name="TextBox 928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30" name="TextBox 929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31" name="TextBox 930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32" name="TextBox 931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33" name="TextBox 932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34" name="TextBox 933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35" name="TextBox 934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36" name="TextBox 935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37" name="TextBox 936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38" name="TextBox 937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39" name="TextBox 938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40" name="TextBox 939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41" name="TextBox 940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42" name="TextBox 941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43" name="TextBox 942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44" name="TextBox 943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45" name="TextBox 944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46" name="TextBox 945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47" name="TextBox 946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48" name="TextBox 947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49" name="TextBox 948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50" name="TextBox 949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51" name="TextBox 950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52" name="TextBox 951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53" name="TextBox 952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54" name="TextBox 953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55" name="TextBox 954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56" name="TextBox 955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57" name="TextBox 956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58" name="TextBox 957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59" name="TextBox 958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60" name="TextBox 959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61" name="TextBox 960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62" name="TextBox 961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63" name="TextBox 962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64" name="TextBox 963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65" name="TextBox 964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66" name="TextBox 965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67" name="TextBox 966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68" name="TextBox 967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69" name="TextBox 968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70" name="TextBox 969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71" name="TextBox 970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72" name="TextBox 971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73" name="TextBox 972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74" name="TextBox 973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75" name="TextBox 974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18</xdr:row>
      <xdr:rowOff>0</xdr:rowOff>
    </xdr:from>
    <xdr:ext cx="125375" cy="264560"/>
    <xdr:sp macro="" textlink="">
      <xdr:nvSpPr>
        <xdr:cNvPr id="976" name="TextBox 975"/>
        <xdr:cNvSpPr txBox="1"/>
      </xdr:nvSpPr>
      <xdr:spPr>
        <a:xfrm>
          <a:off x="11299530" y="1598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1960378</xdr:colOff>
      <xdr:row>4</xdr:row>
      <xdr:rowOff>454099</xdr:rowOff>
    </xdr:from>
    <xdr:ext cx="66454" cy="264560"/>
    <xdr:sp macro="" textlink="">
      <xdr:nvSpPr>
        <xdr:cNvPr id="979" name="TextBox 978"/>
        <xdr:cNvSpPr txBox="1"/>
      </xdr:nvSpPr>
      <xdr:spPr>
        <a:xfrm flipH="1">
          <a:off x="2503303" y="262579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0" name="TextBox 989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480746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1034" name="TextBox 1033"/>
        <xdr:cNvSpPr txBox="1"/>
      </xdr:nvSpPr>
      <xdr:spPr>
        <a:xfrm>
          <a:off x="5422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1035" name="TextBox 1034"/>
        <xdr:cNvSpPr txBox="1"/>
      </xdr:nvSpPr>
      <xdr:spPr>
        <a:xfrm>
          <a:off x="5422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2037907</xdr:colOff>
      <xdr:row>3</xdr:row>
      <xdr:rowOff>454099</xdr:rowOff>
    </xdr:from>
    <xdr:ext cx="66454" cy="264560"/>
    <xdr:sp macro="" textlink="">
      <xdr:nvSpPr>
        <xdr:cNvPr id="1036" name="TextBox 1035"/>
        <xdr:cNvSpPr txBox="1"/>
      </xdr:nvSpPr>
      <xdr:spPr>
        <a:xfrm flipH="1">
          <a:off x="2580832" y="172092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1705639</xdr:colOff>
      <xdr:row>4</xdr:row>
      <xdr:rowOff>520552</xdr:rowOff>
    </xdr:from>
    <xdr:ext cx="66454" cy="264560"/>
    <xdr:sp macro="" textlink="">
      <xdr:nvSpPr>
        <xdr:cNvPr id="1039" name="TextBox 1038"/>
        <xdr:cNvSpPr txBox="1"/>
      </xdr:nvSpPr>
      <xdr:spPr>
        <a:xfrm flipH="1">
          <a:off x="2248564" y="2692252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095" name="TextBox 1094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096" name="TextBox 1095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097" name="TextBox 1096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098" name="TextBox 1097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1772093</xdr:colOff>
      <xdr:row>4</xdr:row>
      <xdr:rowOff>564854</xdr:rowOff>
    </xdr:from>
    <xdr:ext cx="66454" cy="264560"/>
    <xdr:sp macro="" textlink="">
      <xdr:nvSpPr>
        <xdr:cNvPr id="1101" name="TextBox 1100"/>
        <xdr:cNvSpPr txBox="1"/>
      </xdr:nvSpPr>
      <xdr:spPr>
        <a:xfrm flipH="1">
          <a:off x="2315018" y="27365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480746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1950631</xdr:colOff>
      <xdr:row>4</xdr:row>
      <xdr:rowOff>498400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493556" y="267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157" name="TextBox 1156"/>
        <xdr:cNvSpPr txBox="1"/>
      </xdr:nvSpPr>
      <xdr:spPr>
        <a:xfrm>
          <a:off x="5422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1860697</xdr:colOff>
      <xdr:row>4</xdr:row>
      <xdr:rowOff>476250</xdr:rowOff>
    </xdr:from>
    <xdr:ext cx="66454" cy="264560"/>
    <xdr:sp macro="" textlink="">
      <xdr:nvSpPr>
        <xdr:cNvPr id="1160" name="TextBox 1159"/>
        <xdr:cNvSpPr txBox="1"/>
      </xdr:nvSpPr>
      <xdr:spPr>
        <a:xfrm flipH="1">
          <a:off x="2403622" y="26479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480746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1762346</xdr:colOff>
      <xdr:row>4</xdr:row>
      <xdr:rowOff>487325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305271" y="265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216" name="TextBox 1215"/>
        <xdr:cNvSpPr txBox="1"/>
      </xdr:nvSpPr>
      <xdr:spPr>
        <a:xfrm>
          <a:off x="5422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993258</xdr:colOff>
      <xdr:row>3</xdr:row>
      <xdr:rowOff>343343</xdr:rowOff>
    </xdr:from>
    <xdr:ext cx="125375" cy="264560"/>
    <xdr:sp macro="" textlink="">
      <xdr:nvSpPr>
        <xdr:cNvPr id="1217" name="TextBox 1216"/>
        <xdr:cNvSpPr txBox="1"/>
      </xdr:nvSpPr>
      <xdr:spPr>
        <a:xfrm>
          <a:off x="1536183" y="161016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1879305</xdr:colOff>
      <xdr:row>4</xdr:row>
      <xdr:rowOff>465174</xdr:rowOff>
    </xdr:from>
    <xdr:ext cx="125375" cy="264560"/>
    <xdr:sp macro="" textlink="">
      <xdr:nvSpPr>
        <xdr:cNvPr id="1218" name="TextBox 1217"/>
        <xdr:cNvSpPr txBox="1"/>
      </xdr:nvSpPr>
      <xdr:spPr>
        <a:xfrm>
          <a:off x="2422230" y="2636874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1945758</xdr:colOff>
      <xdr:row>4</xdr:row>
      <xdr:rowOff>409796</xdr:rowOff>
    </xdr:from>
    <xdr:ext cx="125375" cy="264560"/>
    <xdr:sp macro="" textlink="">
      <xdr:nvSpPr>
        <xdr:cNvPr id="1219" name="TextBox 1218"/>
        <xdr:cNvSpPr txBox="1"/>
      </xdr:nvSpPr>
      <xdr:spPr>
        <a:xfrm>
          <a:off x="2488683" y="258149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1222" name="TextBox 1221"/>
        <xdr:cNvSpPr txBox="1"/>
      </xdr:nvSpPr>
      <xdr:spPr>
        <a:xfrm flipH="1">
          <a:off x="6877050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1278" name="TextBox 1277"/>
        <xdr:cNvSpPr txBox="1"/>
      </xdr:nvSpPr>
      <xdr:spPr>
        <a:xfrm>
          <a:off x="7327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1279" name="TextBox 1278"/>
        <xdr:cNvSpPr txBox="1"/>
      </xdr:nvSpPr>
      <xdr:spPr>
        <a:xfrm>
          <a:off x="7327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1280" name="TextBox 1279"/>
        <xdr:cNvSpPr txBox="1"/>
      </xdr:nvSpPr>
      <xdr:spPr>
        <a:xfrm>
          <a:off x="7327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1281" name="TextBox 1280"/>
        <xdr:cNvSpPr txBox="1"/>
      </xdr:nvSpPr>
      <xdr:spPr>
        <a:xfrm>
          <a:off x="7327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1282" name="TextBox 1281"/>
        <xdr:cNvSpPr txBox="1"/>
      </xdr:nvSpPr>
      <xdr:spPr>
        <a:xfrm flipH="1">
          <a:off x="7464056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1285" name="TextBox 1284"/>
        <xdr:cNvSpPr txBox="1"/>
      </xdr:nvSpPr>
      <xdr:spPr>
        <a:xfrm flipH="1">
          <a:off x="6877050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341" name="TextBox 1340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342" name="TextBox 1341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343" name="TextBox 1342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344" name="TextBox 1343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1345" name="TextBox 1344"/>
        <xdr:cNvSpPr txBox="1"/>
      </xdr:nvSpPr>
      <xdr:spPr>
        <a:xfrm flipH="1">
          <a:off x="746405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1348" name="TextBox 1347"/>
        <xdr:cNvSpPr txBox="1"/>
      </xdr:nvSpPr>
      <xdr:spPr>
        <a:xfrm flipH="1">
          <a:off x="6877050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404" name="TextBox 1403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405" name="TextBox 1404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406" name="TextBox 1405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407" name="TextBox 1406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1408" name="TextBox 1407"/>
        <xdr:cNvSpPr txBox="1"/>
      </xdr:nvSpPr>
      <xdr:spPr>
        <a:xfrm flipH="1">
          <a:off x="746405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1411" name="TextBox 1410"/>
        <xdr:cNvSpPr txBox="1"/>
      </xdr:nvSpPr>
      <xdr:spPr>
        <a:xfrm flipH="1">
          <a:off x="6877050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467" name="TextBox 1466"/>
        <xdr:cNvSpPr txBox="1"/>
      </xdr:nvSpPr>
      <xdr:spPr>
        <a:xfrm>
          <a:off x="7327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468" name="TextBox 1467"/>
        <xdr:cNvSpPr txBox="1"/>
      </xdr:nvSpPr>
      <xdr:spPr>
        <a:xfrm>
          <a:off x="7327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469" name="TextBox 1468"/>
        <xdr:cNvSpPr txBox="1"/>
      </xdr:nvSpPr>
      <xdr:spPr>
        <a:xfrm>
          <a:off x="7327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470" name="TextBox 1469"/>
        <xdr:cNvSpPr txBox="1"/>
      </xdr:nvSpPr>
      <xdr:spPr>
        <a:xfrm>
          <a:off x="7327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1471" name="TextBox 1470"/>
        <xdr:cNvSpPr txBox="1"/>
      </xdr:nvSpPr>
      <xdr:spPr>
        <a:xfrm flipH="1">
          <a:off x="7464056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0" name="TextBox 159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1702" name="TextBox 1701"/>
        <xdr:cNvSpPr txBox="1"/>
      </xdr:nvSpPr>
      <xdr:spPr>
        <a:xfrm flipH="1">
          <a:off x="6877050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46" name="TextBox 174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6579117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1758" name="TextBox 1757"/>
        <xdr:cNvSpPr txBox="1"/>
      </xdr:nvSpPr>
      <xdr:spPr>
        <a:xfrm>
          <a:off x="7327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1759" name="TextBox 1758"/>
        <xdr:cNvSpPr txBox="1"/>
      </xdr:nvSpPr>
      <xdr:spPr>
        <a:xfrm>
          <a:off x="7327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1760" name="TextBox 1759"/>
        <xdr:cNvSpPr txBox="1"/>
      </xdr:nvSpPr>
      <xdr:spPr>
        <a:xfrm>
          <a:off x="7327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1761" name="TextBox 1760"/>
        <xdr:cNvSpPr txBox="1"/>
      </xdr:nvSpPr>
      <xdr:spPr>
        <a:xfrm>
          <a:off x="732760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1762" name="TextBox 1761"/>
        <xdr:cNvSpPr txBox="1"/>
      </xdr:nvSpPr>
      <xdr:spPr>
        <a:xfrm flipH="1">
          <a:off x="7464056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1765" name="TextBox 1764"/>
        <xdr:cNvSpPr txBox="1"/>
      </xdr:nvSpPr>
      <xdr:spPr>
        <a:xfrm flipH="1">
          <a:off x="6877050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821" name="TextBox 1820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822" name="TextBox 1821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823" name="TextBox 1822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824" name="TextBox 1823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1825" name="TextBox 1824"/>
        <xdr:cNvSpPr txBox="1"/>
      </xdr:nvSpPr>
      <xdr:spPr>
        <a:xfrm flipH="1">
          <a:off x="746405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1828" name="TextBox 1827"/>
        <xdr:cNvSpPr txBox="1"/>
      </xdr:nvSpPr>
      <xdr:spPr>
        <a:xfrm flipH="1">
          <a:off x="6877050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6579117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884" name="TextBox 1883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885" name="TextBox 1884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886" name="TextBox 1885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1887" name="TextBox 1886"/>
        <xdr:cNvSpPr txBox="1"/>
      </xdr:nvSpPr>
      <xdr:spPr>
        <a:xfrm>
          <a:off x="732760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1888" name="TextBox 1887"/>
        <xdr:cNvSpPr txBox="1"/>
      </xdr:nvSpPr>
      <xdr:spPr>
        <a:xfrm flipH="1">
          <a:off x="746405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1891" name="TextBox 1890"/>
        <xdr:cNvSpPr txBox="1"/>
      </xdr:nvSpPr>
      <xdr:spPr>
        <a:xfrm flipH="1">
          <a:off x="6877050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6579117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947" name="TextBox 1946"/>
        <xdr:cNvSpPr txBox="1"/>
      </xdr:nvSpPr>
      <xdr:spPr>
        <a:xfrm>
          <a:off x="7327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948" name="TextBox 1947"/>
        <xdr:cNvSpPr txBox="1"/>
      </xdr:nvSpPr>
      <xdr:spPr>
        <a:xfrm>
          <a:off x="7327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949" name="TextBox 1948"/>
        <xdr:cNvSpPr txBox="1"/>
      </xdr:nvSpPr>
      <xdr:spPr>
        <a:xfrm>
          <a:off x="7327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950" name="TextBox 1949"/>
        <xdr:cNvSpPr txBox="1"/>
      </xdr:nvSpPr>
      <xdr:spPr>
        <a:xfrm>
          <a:off x="732760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1951" name="TextBox 1950"/>
        <xdr:cNvSpPr txBox="1"/>
      </xdr:nvSpPr>
      <xdr:spPr>
        <a:xfrm flipH="1">
          <a:off x="7464056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2182" name="TextBox 2181"/>
        <xdr:cNvSpPr txBox="1"/>
      </xdr:nvSpPr>
      <xdr:spPr>
        <a:xfrm flipH="1">
          <a:off x="7886700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59829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2238" name="TextBox 2237"/>
        <xdr:cNvSpPr txBox="1"/>
      </xdr:nvSpPr>
      <xdr:spPr>
        <a:xfrm>
          <a:off x="788670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2239" name="TextBox 2238"/>
        <xdr:cNvSpPr txBox="1"/>
      </xdr:nvSpPr>
      <xdr:spPr>
        <a:xfrm>
          <a:off x="788670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2240" name="TextBox 2239"/>
        <xdr:cNvSpPr txBox="1"/>
      </xdr:nvSpPr>
      <xdr:spPr>
        <a:xfrm>
          <a:off x="788670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2241" name="TextBox 2240"/>
        <xdr:cNvSpPr txBox="1"/>
      </xdr:nvSpPr>
      <xdr:spPr>
        <a:xfrm>
          <a:off x="788670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2242" name="TextBox 2241"/>
        <xdr:cNvSpPr txBox="1"/>
      </xdr:nvSpPr>
      <xdr:spPr>
        <a:xfrm flipH="1">
          <a:off x="7886700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2245" name="TextBox 2244"/>
        <xdr:cNvSpPr txBox="1"/>
      </xdr:nvSpPr>
      <xdr:spPr>
        <a:xfrm flipH="1">
          <a:off x="7886700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301" name="TextBox 2300"/>
        <xdr:cNvSpPr txBox="1"/>
      </xdr:nvSpPr>
      <xdr:spPr>
        <a:xfrm>
          <a:off x="788670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302" name="TextBox 2301"/>
        <xdr:cNvSpPr txBox="1"/>
      </xdr:nvSpPr>
      <xdr:spPr>
        <a:xfrm>
          <a:off x="788670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303" name="TextBox 2302"/>
        <xdr:cNvSpPr txBox="1"/>
      </xdr:nvSpPr>
      <xdr:spPr>
        <a:xfrm>
          <a:off x="788670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304" name="TextBox 2303"/>
        <xdr:cNvSpPr txBox="1"/>
      </xdr:nvSpPr>
      <xdr:spPr>
        <a:xfrm>
          <a:off x="788670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2305" name="TextBox 2304"/>
        <xdr:cNvSpPr txBox="1"/>
      </xdr:nvSpPr>
      <xdr:spPr>
        <a:xfrm flipH="1">
          <a:off x="7886700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2308" name="TextBox 2307"/>
        <xdr:cNvSpPr txBox="1"/>
      </xdr:nvSpPr>
      <xdr:spPr>
        <a:xfrm flipH="1">
          <a:off x="7886700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759829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364" name="TextBox 2363"/>
        <xdr:cNvSpPr txBox="1"/>
      </xdr:nvSpPr>
      <xdr:spPr>
        <a:xfrm>
          <a:off x="788670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365" name="TextBox 2364"/>
        <xdr:cNvSpPr txBox="1"/>
      </xdr:nvSpPr>
      <xdr:spPr>
        <a:xfrm>
          <a:off x="788670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366" name="TextBox 2365"/>
        <xdr:cNvSpPr txBox="1"/>
      </xdr:nvSpPr>
      <xdr:spPr>
        <a:xfrm>
          <a:off x="788670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367" name="TextBox 2366"/>
        <xdr:cNvSpPr txBox="1"/>
      </xdr:nvSpPr>
      <xdr:spPr>
        <a:xfrm>
          <a:off x="788670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2368" name="TextBox 2367"/>
        <xdr:cNvSpPr txBox="1"/>
      </xdr:nvSpPr>
      <xdr:spPr>
        <a:xfrm flipH="1">
          <a:off x="7886700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2371" name="TextBox 2370"/>
        <xdr:cNvSpPr txBox="1"/>
      </xdr:nvSpPr>
      <xdr:spPr>
        <a:xfrm flipH="1">
          <a:off x="7886700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759829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427" name="TextBox 2426"/>
        <xdr:cNvSpPr txBox="1"/>
      </xdr:nvSpPr>
      <xdr:spPr>
        <a:xfrm>
          <a:off x="788670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428" name="TextBox 2427"/>
        <xdr:cNvSpPr txBox="1"/>
      </xdr:nvSpPr>
      <xdr:spPr>
        <a:xfrm>
          <a:off x="788670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429" name="TextBox 2428"/>
        <xdr:cNvSpPr txBox="1"/>
      </xdr:nvSpPr>
      <xdr:spPr>
        <a:xfrm>
          <a:off x="788670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430" name="TextBox 2429"/>
        <xdr:cNvSpPr txBox="1"/>
      </xdr:nvSpPr>
      <xdr:spPr>
        <a:xfrm>
          <a:off x="788670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2431" name="TextBox 2430"/>
        <xdr:cNvSpPr txBox="1"/>
      </xdr:nvSpPr>
      <xdr:spPr>
        <a:xfrm flipH="1">
          <a:off x="7886700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8867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</xdr:row>
      <xdr:rowOff>199360</xdr:rowOff>
    </xdr:from>
    <xdr:ext cx="153729" cy="276889"/>
    <xdr:sp macro="" textlink="">
      <xdr:nvSpPr>
        <xdr:cNvPr id="2488" name="TextBox 2487"/>
        <xdr:cNvSpPr txBox="1"/>
      </xdr:nvSpPr>
      <xdr:spPr>
        <a:xfrm>
          <a:off x="7886700" y="4952335"/>
          <a:ext cx="153729" cy="2768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64" name="TextBox 256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886700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7886700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2658" name="TextBox 2657"/>
        <xdr:cNvSpPr txBox="1"/>
      </xdr:nvSpPr>
      <xdr:spPr>
        <a:xfrm>
          <a:off x="453678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2659" name="TextBox 2658"/>
        <xdr:cNvSpPr txBox="1"/>
      </xdr:nvSpPr>
      <xdr:spPr>
        <a:xfrm>
          <a:off x="4536780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9</xdr:row>
      <xdr:rowOff>0</xdr:rowOff>
    </xdr:from>
    <xdr:ext cx="66454" cy="264560"/>
    <xdr:sp macro="" textlink="">
      <xdr:nvSpPr>
        <xdr:cNvPr id="2660" name="TextBox 2659"/>
        <xdr:cNvSpPr txBox="1"/>
      </xdr:nvSpPr>
      <xdr:spPr>
        <a:xfrm flipH="1">
          <a:off x="4673231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61" name="TextBox 2660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62" name="TextBox 2661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2663" name="TextBox 2662"/>
        <xdr:cNvSpPr txBox="1"/>
      </xdr:nvSpPr>
      <xdr:spPr>
        <a:xfrm flipH="1">
          <a:off x="4673231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64" name="TextBox 2663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65" name="TextBox 2664"/>
        <xdr:cNvSpPr txBox="1"/>
      </xdr:nvSpPr>
      <xdr:spPr>
        <a:xfrm>
          <a:off x="4536780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2666" name="TextBox 2665"/>
        <xdr:cNvSpPr txBox="1"/>
      </xdr:nvSpPr>
      <xdr:spPr>
        <a:xfrm flipH="1">
          <a:off x="4673231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2667" name="TextBox 2666"/>
        <xdr:cNvSpPr txBox="1"/>
      </xdr:nvSpPr>
      <xdr:spPr>
        <a:xfrm>
          <a:off x="453678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2668" name="TextBox 2667"/>
        <xdr:cNvSpPr txBox="1"/>
      </xdr:nvSpPr>
      <xdr:spPr>
        <a:xfrm>
          <a:off x="4536780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11</xdr:row>
      <xdr:rowOff>0</xdr:rowOff>
    </xdr:from>
    <xdr:ext cx="66454" cy="264560"/>
    <xdr:sp macro="" textlink="">
      <xdr:nvSpPr>
        <xdr:cNvPr id="2669" name="TextBox 2668"/>
        <xdr:cNvSpPr txBox="1"/>
      </xdr:nvSpPr>
      <xdr:spPr>
        <a:xfrm flipH="1">
          <a:off x="4673231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2670" name="TextBox 2669"/>
        <xdr:cNvSpPr txBox="1"/>
      </xdr:nvSpPr>
      <xdr:spPr>
        <a:xfrm flipH="1">
          <a:off x="7886700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2671" name="TextBox 2670"/>
        <xdr:cNvSpPr txBox="1"/>
      </xdr:nvSpPr>
      <xdr:spPr>
        <a:xfrm>
          <a:off x="833725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2672" name="TextBox 2671"/>
        <xdr:cNvSpPr txBox="1"/>
      </xdr:nvSpPr>
      <xdr:spPr>
        <a:xfrm>
          <a:off x="833725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2673" name="TextBox 2672"/>
        <xdr:cNvSpPr txBox="1"/>
      </xdr:nvSpPr>
      <xdr:spPr>
        <a:xfrm>
          <a:off x="833725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25375" cy="264560"/>
    <xdr:sp macro="" textlink="">
      <xdr:nvSpPr>
        <xdr:cNvPr id="2674" name="TextBox 2673"/>
        <xdr:cNvSpPr txBox="1"/>
      </xdr:nvSpPr>
      <xdr:spPr>
        <a:xfrm>
          <a:off x="8337255" y="4981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66454" cy="264560"/>
    <xdr:sp macro="" textlink="">
      <xdr:nvSpPr>
        <xdr:cNvPr id="2675" name="TextBox 2674"/>
        <xdr:cNvSpPr txBox="1"/>
      </xdr:nvSpPr>
      <xdr:spPr>
        <a:xfrm flipH="1">
          <a:off x="8473706" y="4981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2676" name="TextBox 2675"/>
        <xdr:cNvSpPr txBox="1"/>
      </xdr:nvSpPr>
      <xdr:spPr>
        <a:xfrm flipH="1">
          <a:off x="7886700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677" name="TextBox 2676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678" name="TextBox 2677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679" name="TextBox 2678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680" name="TextBox 2679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2681" name="TextBox 2680"/>
        <xdr:cNvSpPr txBox="1"/>
      </xdr:nvSpPr>
      <xdr:spPr>
        <a:xfrm flipH="1">
          <a:off x="847370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2682" name="TextBox 2681"/>
        <xdr:cNvSpPr txBox="1"/>
      </xdr:nvSpPr>
      <xdr:spPr>
        <a:xfrm flipH="1">
          <a:off x="7886700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683" name="TextBox 2682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684" name="TextBox 2683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685" name="TextBox 2684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25375" cy="264560"/>
    <xdr:sp macro="" textlink="">
      <xdr:nvSpPr>
        <xdr:cNvPr id="2686" name="TextBox 2685"/>
        <xdr:cNvSpPr txBox="1"/>
      </xdr:nvSpPr>
      <xdr:spPr>
        <a:xfrm>
          <a:off x="8337255" y="5381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66454" cy="264560"/>
    <xdr:sp macro="" textlink="">
      <xdr:nvSpPr>
        <xdr:cNvPr id="2687" name="TextBox 2686"/>
        <xdr:cNvSpPr txBox="1"/>
      </xdr:nvSpPr>
      <xdr:spPr>
        <a:xfrm flipH="1">
          <a:off x="8473706" y="5381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2688" name="TextBox 2687"/>
        <xdr:cNvSpPr txBox="1"/>
      </xdr:nvSpPr>
      <xdr:spPr>
        <a:xfrm flipH="1">
          <a:off x="7886700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689" name="TextBox 2688"/>
        <xdr:cNvSpPr txBox="1"/>
      </xdr:nvSpPr>
      <xdr:spPr>
        <a:xfrm>
          <a:off x="833725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690" name="TextBox 2689"/>
        <xdr:cNvSpPr txBox="1"/>
      </xdr:nvSpPr>
      <xdr:spPr>
        <a:xfrm>
          <a:off x="833725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691" name="TextBox 2690"/>
        <xdr:cNvSpPr txBox="1"/>
      </xdr:nvSpPr>
      <xdr:spPr>
        <a:xfrm>
          <a:off x="833725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692" name="TextBox 2691"/>
        <xdr:cNvSpPr txBox="1"/>
      </xdr:nvSpPr>
      <xdr:spPr>
        <a:xfrm>
          <a:off x="8337255" y="5581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2693" name="TextBox 2692"/>
        <xdr:cNvSpPr txBox="1"/>
      </xdr:nvSpPr>
      <xdr:spPr>
        <a:xfrm flipH="1">
          <a:off x="8473706" y="5581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10" name="TextBox 2709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8607942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</xdr:row>
      <xdr:rowOff>199360</xdr:rowOff>
    </xdr:from>
    <xdr:ext cx="153729" cy="276889"/>
    <xdr:sp macro="" textlink="">
      <xdr:nvSpPr>
        <xdr:cNvPr id="2750" name="TextBox 2749"/>
        <xdr:cNvSpPr txBox="1"/>
      </xdr:nvSpPr>
      <xdr:spPr>
        <a:xfrm>
          <a:off x="8607942" y="4952335"/>
          <a:ext cx="153729" cy="2768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8607942" y="538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8607942" y="558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20" name="TextBox 2919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21" name="TextBox 2920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22" name="TextBox 2921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12</xdr:row>
      <xdr:rowOff>0</xdr:rowOff>
    </xdr:from>
    <xdr:ext cx="66454" cy="264560"/>
    <xdr:sp macro="" textlink="">
      <xdr:nvSpPr>
        <xdr:cNvPr id="2923" name="TextBox 2922"/>
        <xdr:cNvSpPr txBox="1"/>
      </xdr:nvSpPr>
      <xdr:spPr>
        <a:xfrm>
          <a:off x="11347376" y="76483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24" name="TextBox 2923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25" name="TextBox 2924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26" name="TextBox 2925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12</xdr:row>
      <xdr:rowOff>0</xdr:rowOff>
    </xdr:from>
    <xdr:ext cx="66454" cy="264560"/>
    <xdr:sp macro="" textlink="">
      <xdr:nvSpPr>
        <xdr:cNvPr id="2927" name="TextBox 2926"/>
        <xdr:cNvSpPr txBox="1"/>
      </xdr:nvSpPr>
      <xdr:spPr>
        <a:xfrm>
          <a:off x="11347376" y="78483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28" name="TextBox 2927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29" name="TextBox 2928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30" name="TextBox 2929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31" name="TextBox 2930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32" name="TextBox 2931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33" name="TextBox 2932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34" name="TextBox 2933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35" name="TextBox 2934"/>
        <xdr:cNvSpPr txBox="1"/>
      </xdr:nvSpPr>
      <xdr:spPr>
        <a:xfrm>
          <a:off x="11299530" y="758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36" name="TextBox 2935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37" name="TextBox 2936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38" name="TextBox 2937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39" name="TextBox 2938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40" name="TextBox 2939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12</xdr:row>
      <xdr:rowOff>0</xdr:rowOff>
    </xdr:from>
    <xdr:ext cx="66454" cy="264560"/>
    <xdr:sp macro="" textlink="">
      <xdr:nvSpPr>
        <xdr:cNvPr id="2941" name="TextBox 2940"/>
        <xdr:cNvSpPr txBox="1"/>
      </xdr:nvSpPr>
      <xdr:spPr>
        <a:xfrm>
          <a:off x="11347376" y="78483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42" name="TextBox 2941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43" name="TextBox 2942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44" name="TextBox 2943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45" name="TextBox 2944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46" name="TextBox 2945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47" name="TextBox 2946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48" name="TextBox 2947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49" name="TextBox 2948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50" name="TextBox 2949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12</xdr:row>
      <xdr:rowOff>0</xdr:rowOff>
    </xdr:from>
    <xdr:ext cx="66454" cy="264560"/>
    <xdr:sp macro="" textlink="">
      <xdr:nvSpPr>
        <xdr:cNvPr id="2951" name="TextBox 2950"/>
        <xdr:cNvSpPr txBox="1"/>
      </xdr:nvSpPr>
      <xdr:spPr>
        <a:xfrm>
          <a:off x="11347376" y="78483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52" name="TextBox 2951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53" name="TextBox 2952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54" name="TextBox 2953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12</xdr:row>
      <xdr:rowOff>0</xdr:rowOff>
    </xdr:from>
    <xdr:ext cx="66454" cy="264560"/>
    <xdr:sp macro="" textlink="">
      <xdr:nvSpPr>
        <xdr:cNvPr id="2955" name="TextBox 2954"/>
        <xdr:cNvSpPr txBox="1"/>
      </xdr:nvSpPr>
      <xdr:spPr>
        <a:xfrm>
          <a:off x="11347376" y="80484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56" name="TextBox 2955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57" name="TextBox 2956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58" name="TextBox 2957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59" name="TextBox 2958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60" name="TextBox 2959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61" name="TextBox 2960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62" name="TextBox 2961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63" name="TextBox 2962"/>
        <xdr:cNvSpPr txBox="1"/>
      </xdr:nvSpPr>
      <xdr:spPr>
        <a:xfrm>
          <a:off x="11299530" y="7781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64" name="TextBox 2963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65" name="TextBox 2964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66" name="TextBox 2965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67" name="TextBox 2966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68" name="TextBox 2967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12</xdr:row>
      <xdr:rowOff>0</xdr:rowOff>
    </xdr:from>
    <xdr:ext cx="66454" cy="264560"/>
    <xdr:sp macro="" textlink="">
      <xdr:nvSpPr>
        <xdr:cNvPr id="2969" name="TextBox 2968"/>
        <xdr:cNvSpPr txBox="1"/>
      </xdr:nvSpPr>
      <xdr:spPr>
        <a:xfrm>
          <a:off x="11347376" y="80484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70" name="TextBox 2969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71" name="TextBox 2970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72" name="TextBox 2971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73" name="TextBox 2972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74" name="TextBox 2973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75" name="TextBox 2974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76" name="TextBox 2975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12</xdr:row>
      <xdr:rowOff>0</xdr:rowOff>
    </xdr:from>
    <xdr:ext cx="66454" cy="264560"/>
    <xdr:sp macro="" textlink="">
      <xdr:nvSpPr>
        <xdr:cNvPr id="2977" name="TextBox 2976"/>
        <xdr:cNvSpPr txBox="1"/>
      </xdr:nvSpPr>
      <xdr:spPr>
        <a:xfrm>
          <a:off x="11347376" y="80484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78" name="TextBox 2977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79" name="TextBox 2978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80" name="TextBox 2979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81" name="TextBox 2980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82" name="TextBox 2981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83" name="TextBox 2982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84" name="TextBox 2983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85" name="TextBox 2984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86" name="TextBox 2985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12</xdr:row>
      <xdr:rowOff>0</xdr:rowOff>
    </xdr:from>
    <xdr:ext cx="66454" cy="264560"/>
    <xdr:sp macro="" textlink="">
      <xdr:nvSpPr>
        <xdr:cNvPr id="2987" name="TextBox 2986"/>
        <xdr:cNvSpPr txBox="1"/>
      </xdr:nvSpPr>
      <xdr:spPr>
        <a:xfrm>
          <a:off x="11347376" y="80484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88" name="TextBox 2987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89" name="TextBox 2988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90" name="TextBox 2989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12</xdr:row>
      <xdr:rowOff>0</xdr:rowOff>
    </xdr:from>
    <xdr:ext cx="66454" cy="264560"/>
    <xdr:sp macro="" textlink="">
      <xdr:nvSpPr>
        <xdr:cNvPr id="2991" name="TextBox 2990"/>
        <xdr:cNvSpPr txBox="1"/>
      </xdr:nvSpPr>
      <xdr:spPr>
        <a:xfrm>
          <a:off x="11347376" y="82484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92" name="TextBox 2991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93" name="TextBox 2992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94" name="TextBox 2993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95" name="TextBox 2994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96" name="TextBox 2995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97" name="TextBox 2996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98" name="TextBox 2997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2999" name="TextBox 2998"/>
        <xdr:cNvSpPr txBox="1"/>
      </xdr:nvSpPr>
      <xdr:spPr>
        <a:xfrm>
          <a:off x="11299530" y="7981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3000" name="TextBox 2999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3001" name="TextBox 3000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3002" name="TextBox 3001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3003" name="TextBox 3002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3004" name="TextBox 3003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12</xdr:row>
      <xdr:rowOff>0</xdr:rowOff>
    </xdr:from>
    <xdr:ext cx="66454" cy="264560"/>
    <xdr:sp macro="" textlink="">
      <xdr:nvSpPr>
        <xdr:cNvPr id="3005" name="TextBox 3004"/>
        <xdr:cNvSpPr txBox="1"/>
      </xdr:nvSpPr>
      <xdr:spPr>
        <a:xfrm>
          <a:off x="11347376" y="82484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3006" name="TextBox 3005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3007" name="TextBox 3006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3008" name="TextBox 3007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3009" name="TextBox 3008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3010" name="TextBox 3009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3011" name="TextBox 3010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3012" name="TextBox 3011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12</xdr:row>
      <xdr:rowOff>0</xdr:rowOff>
    </xdr:from>
    <xdr:ext cx="66454" cy="264560"/>
    <xdr:sp macro="" textlink="">
      <xdr:nvSpPr>
        <xdr:cNvPr id="3013" name="TextBox 3012"/>
        <xdr:cNvSpPr txBox="1"/>
      </xdr:nvSpPr>
      <xdr:spPr>
        <a:xfrm>
          <a:off x="11347376" y="82484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3014" name="TextBox 3013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3015" name="TextBox 3014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3016" name="TextBox 3015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3017" name="TextBox 3016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3018" name="TextBox 3017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3019" name="TextBox 3018"/>
        <xdr:cNvSpPr txBox="1"/>
      </xdr:nvSpPr>
      <xdr:spPr>
        <a:xfrm>
          <a:off x="11299530" y="8181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44302</xdr:colOff>
      <xdr:row>3</xdr:row>
      <xdr:rowOff>44303</xdr:rowOff>
    </xdr:from>
    <xdr:ext cx="125375" cy="264560"/>
    <xdr:sp macro="" textlink="">
      <xdr:nvSpPr>
        <xdr:cNvPr id="3020" name="TextBox 3019"/>
        <xdr:cNvSpPr txBox="1"/>
      </xdr:nvSpPr>
      <xdr:spPr>
        <a:xfrm>
          <a:off x="587227" y="131112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121831</xdr:colOff>
      <xdr:row>3</xdr:row>
      <xdr:rowOff>254739</xdr:rowOff>
    </xdr:from>
    <xdr:ext cx="125375" cy="264560"/>
    <xdr:sp macro="" textlink="">
      <xdr:nvSpPr>
        <xdr:cNvPr id="3021" name="TextBox 3020"/>
        <xdr:cNvSpPr txBox="1"/>
      </xdr:nvSpPr>
      <xdr:spPr>
        <a:xfrm>
          <a:off x="664756" y="1521564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1583807</xdr:colOff>
      <xdr:row>4</xdr:row>
      <xdr:rowOff>509477</xdr:rowOff>
    </xdr:from>
    <xdr:ext cx="125375" cy="264560"/>
    <xdr:sp macro="" textlink="">
      <xdr:nvSpPr>
        <xdr:cNvPr id="3022" name="TextBox 3021"/>
        <xdr:cNvSpPr txBox="1"/>
      </xdr:nvSpPr>
      <xdr:spPr>
        <a:xfrm>
          <a:off x="2126732" y="2681177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1838546</xdr:colOff>
      <xdr:row>4</xdr:row>
      <xdr:rowOff>487326</xdr:rowOff>
    </xdr:from>
    <xdr:ext cx="125375" cy="264560"/>
    <xdr:sp macro="" textlink="">
      <xdr:nvSpPr>
        <xdr:cNvPr id="3023" name="TextBox 3022"/>
        <xdr:cNvSpPr txBox="1"/>
      </xdr:nvSpPr>
      <xdr:spPr>
        <a:xfrm>
          <a:off x="2381471" y="265902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66453</xdr:colOff>
      <xdr:row>4</xdr:row>
      <xdr:rowOff>631308</xdr:rowOff>
    </xdr:from>
    <xdr:ext cx="125375" cy="264560"/>
    <xdr:sp macro="" textlink="">
      <xdr:nvSpPr>
        <xdr:cNvPr id="3024" name="TextBox 3023"/>
        <xdr:cNvSpPr txBox="1"/>
      </xdr:nvSpPr>
      <xdr:spPr>
        <a:xfrm>
          <a:off x="609378" y="280300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542703</xdr:colOff>
      <xdr:row>4</xdr:row>
      <xdr:rowOff>553780</xdr:rowOff>
    </xdr:from>
    <xdr:ext cx="125375" cy="264560"/>
    <xdr:sp macro="" textlink="">
      <xdr:nvSpPr>
        <xdr:cNvPr id="3025" name="TextBox 3024"/>
        <xdr:cNvSpPr txBox="1"/>
      </xdr:nvSpPr>
      <xdr:spPr>
        <a:xfrm>
          <a:off x="1085628" y="272548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1018953</xdr:colOff>
      <xdr:row>3</xdr:row>
      <xdr:rowOff>387646</xdr:rowOff>
    </xdr:from>
    <xdr:ext cx="66454" cy="264560"/>
    <xdr:sp macro="" textlink="">
      <xdr:nvSpPr>
        <xdr:cNvPr id="3026" name="TextBox 3025"/>
        <xdr:cNvSpPr txBox="1"/>
      </xdr:nvSpPr>
      <xdr:spPr>
        <a:xfrm flipH="1">
          <a:off x="1561878" y="1654471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443023</xdr:colOff>
      <xdr:row>3</xdr:row>
      <xdr:rowOff>199361</xdr:rowOff>
    </xdr:from>
    <xdr:ext cx="125375" cy="264560"/>
    <xdr:sp macro="" textlink="">
      <xdr:nvSpPr>
        <xdr:cNvPr id="3027" name="TextBox 3026"/>
        <xdr:cNvSpPr txBox="1"/>
      </xdr:nvSpPr>
      <xdr:spPr>
        <a:xfrm>
          <a:off x="985948" y="146618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1938226</xdr:colOff>
      <xdr:row>4</xdr:row>
      <xdr:rowOff>542703</xdr:rowOff>
    </xdr:from>
    <xdr:ext cx="125375" cy="264560"/>
    <xdr:sp macro="" textlink="">
      <xdr:nvSpPr>
        <xdr:cNvPr id="3028" name="TextBox 3027"/>
        <xdr:cNvSpPr txBox="1"/>
      </xdr:nvSpPr>
      <xdr:spPr>
        <a:xfrm>
          <a:off x="2481151" y="2714403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1960378</xdr:colOff>
      <xdr:row>4</xdr:row>
      <xdr:rowOff>454099</xdr:rowOff>
    </xdr:from>
    <xdr:ext cx="66454" cy="264560"/>
    <xdr:sp macro="" textlink="">
      <xdr:nvSpPr>
        <xdr:cNvPr id="3029" name="TextBox 3028"/>
        <xdr:cNvSpPr txBox="1"/>
      </xdr:nvSpPr>
      <xdr:spPr>
        <a:xfrm flipH="1">
          <a:off x="2503303" y="262579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2037907</xdr:colOff>
      <xdr:row>3</xdr:row>
      <xdr:rowOff>454099</xdr:rowOff>
    </xdr:from>
    <xdr:ext cx="66454" cy="264560"/>
    <xdr:sp macro="" textlink="">
      <xdr:nvSpPr>
        <xdr:cNvPr id="3030" name="TextBox 3029"/>
        <xdr:cNvSpPr txBox="1"/>
      </xdr:nvSpPr>
      <xdr:spPr>
        <a:xfrm flipH="1">
          <a:off x="2580832" y="172092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1705639</xdr:colOff>
      <xdr:row>4</xdr:row>
      <xdr:rowOff>520552</xdr:rowOff>
    </xdr:from>
    <xdr:ext cx="66454" cy="264560"/>
    <xdr:sp macro="" textlink="">
      <xdr:nvSpPr>
        <xdr:cNvPr id="3031" name="TextBox 3030"/>
        <xdr:cNvSpPr txBox="1"/>
      </xdr:nvSpPr>
      <xdr:spPr>
        <a:xfrm flipH="1">
          <a:off x="2248564" y="2692252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1772093</xdr:colOff>
      <xdr:row>4</xdr:row>
      <xdr:rowOff>564854</xdr:rowOff>
    </xdr:from>
    <xdr:ext cx="66454" cy="264560"/>
    <xdr:sp macro="" textlink="">
      <xdr:nvSpPr>
        <xdr:cNvPr id="3032" name="TextBox 3031"/>
        <xdr:cNvSpPr txBox="1"/>
      </xdr:nvSpPr>
      <xdr:spPr>
        <a:xfrm flipH="1">
          <a:off x="2315018" y="27365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1931581</xdr:colOff>
      <xdr:row>4</xdr:row>
      <xdr:rowOff>498400</xdr:rowOff>
    </xdr:from>
    <xdr:ext cx="184731" cy="255111"/>
    <xdr:sp macro="" textlink="">
      <xdr:nvSpPr>
        <xdr:cNvPr id="3033" name="TextBox 3032"/>
        <xdr:cNvSpPr txBox="1"/>
      </xdr:nvSpPr>
      <xdr:spPr>
        <a:xfrm>
          <a:off x="2474506" y="26701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1860697</xdr:colOff>
      <xdr:row>4</xdr:row>
      <xdr:rowOff>476250</xdr:rowOff>
    </xdr:from>
    <xdr:ext cx="66454" cy="264560"/>
    <xdr:sp macro="" textlink="">
      <xdr:nvSpPr>
        <xdr:cNvPr id="3034" name="TextBox 3033"/>
        <xdr:cNvSpPr txBox="1"/>
      </xdr:nvSpPr>
      <xdr:spPr>
        <a:xfrm flipH="1">
          <a:off x="2403622" y="26479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1752821</xdr:colOff>
      <xdr:row>4</xdr:row>
      <xdr:rowOff>487325</xdr:rowOff>
    </xdr:from>
    <xdr:ext cx="175008" cy="255111"/>
    <xdr:sp macro="" textlink="">
      <xdr:nvSpPr>
        <xdr:cNvPr id="3035" name="TextBox 3034"/>
        <xdr:cNvSpPr txBox="1"/>
      </xdr:nvSpPr>
      <xdr:spPr>
        <a:xfrm>
          <a:off x="2295746" y="2659025"/>
          <a:ext cx="175008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993258</xdr:colOff>
      <xdr:row>3</xdr:row>
      <xdr:rowOff>343343</xdr:rowOff>
    </xdr:from>
    <xdr:ext cx="125375" cy="264560"/>
    <xdr:sp macro="" textlink="">
      <xdr:nvSpPr>
        <xdr:cNvPr id="3036" name="TextBox 3035"/>
        <xdr:cNvSpPr txBox="1"/>
      </xdr:nvSpPr>
      <xdr:spPr>
        <a:xfrm>
          <a:off x="1536183" y="161016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1879305</xdr:colOff>
      <xdr:row>4</xdr:row>
      <xdr:rowOff>465174</xdr:rowOff>
    </xdr:from>
    <xdr:ext cx="125375" cy="264560"/>
    <xdr:sp macro="" textlink="">
      <xdr:nvSpPr>
        <xdr:cNvPr id="3037" name="TextBox 3036"/>
        <xdr:cNvSpPr txBox="1"/>
      </xdr:nvSpPr>
      <xdr:spPr>
        <a:xfrm>
          <a:off x="2422230" y="2636874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1945758</xdr:colOff>
      <xdr:row>4</xdr:row>
      <xdr:rowOff>409796</xdr:rowOff>
    </xdr:from>
    <xdr:ext cx="125375" cy="264560"/>
    <xdr:sp macro="" textlink="">
      <xdr:nvSpPr>
        <xdr:cNvPr id="3038" name="TextBox 3037"/>
        <xdr:cNvSpPr txBox="1"/>
      </xdr:nvSpPr>
      <xdr:spPr>
        <a:xfrm>
          <a:off x="2488683" y="258149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6454" cy="264560"/>
    <xdr:sp macro="" textlink="">
      <xdr:nvSpPr>
        <xdr:cNvPr id="3041" name="TextBox 3040"/>
        <xdr:cNvSpPr txBox="1"/>
      </xdr:nvSpPr>
      <xdr:spPr>
        <a:xfrm flipH="1">
          <a:off x="4838700" y="29622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474079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3097" name="TextBox 3096"/>
        <xdr:cNvSpPr txBox="1"/>
      </xdr:nvSpPr>
      <xdr:spPr>
        <a:xfrm>
          <a:off x="5289255" y="2962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3098" name="TextBox 3097"/>
        <xdr:cNvSpPr txBox="1"/>
      </xdr:nvSpPr>
      <xdr:spPr>
        <a:xfrm>
          <a:off x="5289255" y="2962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3099" name="TextBox 3098"/>
        <xdr:cNvSpPr txBox="1"/>
      </xdr:nvSpPr>
      <xdr:spPr>
        <a:xfrm>
          <a:off x="5289255" y="2962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3100" name="TextBox 3099"/>
        <xdr:cNvSpPr txBox="1"/>
      </xdr:nvSpPr>
      <xdr:spPr>
        <a:xfrm>
          <a:off x="5289255" y="2962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9</xdr:row>
      <xdr:rowOff>0</xdr:rowOff>
    </xdr:from>
    <xdr:ext cx="66454" cy="264560"/>
    <xdr:sp macro="" textlink="">
      <xdr:nvSpPr>
        <xdr:cNvPr id="3101" name="TextBox 3100"/>
        <xdr:cNvSpPr txBox="1"/>
      </xdr:nvSpPr>
      <xdr:spPr>
        <a:xfrm flipH="1">
          <a:off x="5425706" y="29622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454" cy="264560"/>
    <xdr:sp macro="" textlink="">
      <xdr:nvSpPr>
        <xdr:cNvPr id="3104" name="TextBox 3103"/>
        <xdr:cNvSpPr txBox="1"/>
      </xdr:nvSpPr>
      <xdr:spPr>
        <a:xfrm flipH="1">
          <a:off x="4838700" y="31623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160" name="TextBox 3159"/>
        <xdr:cNvSpPr txBox="1"/>
      </xdr:nvSpPr>
      <xdr:spPr>
        <a:xfrm>
          <a:off x="5289255" y="3162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161" name="TextBox 3160"/>
        <xdr:cNvSpPr txBox="1"/>
      </xdr:nvSpPr>
      <xdr:spPr>
        <a:xfrm>
          <a:off x="5289255" y="3162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162" name="TextBox 3161"/>
        <xdr:cNvSpPr txBox="1"/>
      </xdr:nvSpPr>
      <xdr:spPr>
        <a:xfrm>
          <a:off x="5289255" y="3162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163" name="TextBox 3162"/>
        <xdr:cNvSpPr txBox="1"/>
      </xdr:nvSpPr>
      <xdr:spPr>
        <a:xfrm>
          <a:off x="5289255" y="3162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3164" name="TextBox 3163"/>
        <xdr:cNvSpPr txBox="1"/>
      </xdr:nvSpPr>
      <xdr:spPr>
        <a:xfrm flipH="1">
          <a:off x="5425706" y="31623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454" cy="264560"/>
    <xdr:sp macro="" textlink="">
      <xdr:nvSpPr>
        <xdr:cNvPr id="3167" name="TextBox 3166"/>
        <xdr:cNvSpPr txBox="1"/>
      </xdr:nvSpPr>
      <xdr:spPr>
        <a:xfrm flipH="1">
          <a:off x="4838700" y="31623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04" name="TextBox 3203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474079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223" name="TextBox 3222"/>
        <xdr:cNvSpPr txBox="1"/>
      </xdr:nvSpPr>
      <xdr:spPr>
        <a:xfrm>
          <a:off x="5289255" y="3162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224" name="TextBox 3223"/>
        <xdr:cNvSpPr txBox="1"/>
      </xdr:nvSpPr>
      <xdr:spPr>
        <a:xfrm>
          <a:off x="5289255" y="3162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225" name="TextBox 3224"/>
        <xdr:cNvSpPr txBox="1"/>
      </xdr:nvSpPr>
      <xdr:spPr>
        <a:xfrm>
          <a:off x="5289255" y="3162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226" name="TextBox 3225"/>
        <xdr:cNvSpPr txBox="1"/>
      </xdr:nvSpPr>
      <xdr:spPr>
        <a:xfrm>
          <a:off x="5289255" y="3162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3227" name="TextBox 3226"/>
        <xdr:cNvSpPr txBox="1"/>
      </xdr:nvSpPr>
      <xdr:spPr>
        <a:xfrm flipH="1">
          <a:off x="5425706" y="31623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454" cy="264560"/>
    <xdr:sp macro="" textlink="">
      <xdr:nvSpPr>
        <xdr:cNvPr id="3230" name="TextBox 3229"/>
        <xdr:cNvSpPr txBox="1"/>
      </xdr:nvSpPr>
      <xdr:spPr>
        <a:xfrm flipH="1">
          <a:off x="4838700" y="33623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474079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3286" name="TextBox 3285"/>
        <xdr:cNvSpPr txBox="1"/>
      </xdr:nvSpPr>
      <xdr:spPr>
        <a:xfrm>
          <a:off x="5289255" y="3362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3287" name="TextBox 3286"/>
        <xdr:cNvSpPr txBox="1"/>
      </xdr:nvSpPr>
      <xdr:spPr>
        <a:xfrm>
          <a:off x="5289255" y="3362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3288" name="TextBox 3287"/>
        <xdr:cNvSpPr txBox="1"/>
      </xdr:nvSpPr>
      <xdr:spPr>
        <a:xfrm>
          <a:off x="5289255" y="3362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3289" name="TextBox 3288"/>
        <xdr:cNvSpPr txBox="1"/>
      </xdr:nvSpPr>
      <xdr:spPr>
        <a:xfrm>
          <a:off x="5289255" y="3362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11</xdr:row>
      <xdr:rowOff>0</xdr:rowOff>
    </xdr:from>
    <xdr:ext cx="66454" cy="264560"/>
    <xdr:sp macro="" textlink="">
      <xdr:nvSpPr>
        <xdr:cNvPr id="3290" name="TextBox 3289"/>
        <xdr:cNvSpPr txBox="1"/>
      </xdr:nvSpPr>
      <xdr:spPr>
        <a:xfrm flipH="1">
          <a:off x="5425706" y="33623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5559942" y="296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5559942" y="316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5559942" y="336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3516" name="TextBox 3515"/>
        <xdr:cNvSpPr txBox="1"/>
      </xdr:nvSpPr>
      <xdr:spPr>
        <a:xfrm>
          <a:off x="5289255" y="2962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3517" name="TextBox 3516"/>
        <xdr:cNvSpPr txBox="1"/>
      </xdr:nvSpPr>
      <xdr:spPr>
        <a:xfrm>
          <a:off x="5289255" y="2962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9</xdr:row>
      <xdr:rowOff>0</xdr:rowOff>
    </xdr:from>
    <xdr:ext cx="66454" cy="264560"/>
    <xdr:sp macro="" textlink="">
      <xdr:nvSpPr>
        <xdr:cNvPr id="3518" name="TextBox 3517"/>
        <xdr:cNvSpPr txBox="1"/>
      </xdr:nvSpPr>
      <xdr:spPr>
        <a:xfrm flipH="1">
          <a:off x="5425706" y="29622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519" name="TextBox 3518"/>
        <xdr:cNvSpPr txBox="1"/>
      </xdr:nvSpPr>
      <xdr:spPr>
        <a:xfrm>
          <a:off x="5289255" y="3162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520" name="TextBox 3519"/>
        <xdr:cNvSpPr txBox="1"/>
      </xdr:nvSpPr>
      <xdr:spPr>
        <a:xfrm>
          <a:off x="5289255" y="3162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3521" name="TextBox 3520"/>
        <xdr:cNvSpPr txBox="1"/>
      </xdr:nvSpPr>
      <xdr:spPr>
        <a:xfrm flipH="1">
          <a:off x="5425706" y="31623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522" name="TextBox 3521"/>
        <xdr:cNvSpPr txBox="1"/>
      </xdr:nvSpPr>
      <xdr:spPr>
        <a:xfrm>
          <a:off x="5289255" y="3162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523" name="TextBox 3522"/>
        <xdr:cNvSpPr txBox="1"/>
      </xdr:nvSpPr>
      <xdr:spPr>
        <a:xfrm>
          <a:off x="5289255" y="3162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3524" name="TextBox 3523"/>
        <xdr:cNvSpPr txBox="1"/>
      </xdr:nvSpPr>
      <xdr:spPr>
        <a:xfrm flipH="1">
          <a:off x="5425706" y="31623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3525" name="TextBox 3524"/>
        <xdr:cNvSpPr txBox="1"/>
      </xdr:nvSpPr>
      <xdr:spPr>
        <a:xfrm>
          <a:off x="5289255" y="3362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3526" name="TextBox 3525"/>
        <xdr:cNvSpPr txBox="1"/>
      </xdr:nvSpPr>
      <xdr:spPr>
        <a:xfrm>
          <a:off x="5289255" y="3362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11</xdr:row>
      <xdr:rowOff>0</xdr:rowOff>
    </xdr:from>
    <xdr:ext cx="66454" cy="264560"/>
    <xdr:sp macro="" textlink="">
      <xdr:nvSpPr>
        <xdr:cNvPr id="3527" name="TextBox 3526"/>
        <xdr:cNvSpPr txBox="1"/>
      </xdr:nvSpPr>
      <xdr:spPr>
        <a:xfrm flipH="1">
          <a:off x="5425706" y="33623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443688</xdr:colOff>
      <xdr:row>11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577413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454" cy="264560"/>
    <xdr:sp macro="" textlink="">
      <xdr:nvSpPr>
        <xdr:cNvPr id="5" name="TextBox 4"/>
        <xdr:cNvSpPr txBox="1"/>
      </xdr:nvSpPr>
      <xdr:spPr>
        <a:xfrm flipH="1">
          <a:off x="4086225" y="4800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9" name="TextBox 8"/>
        <xdr:cNvSpPr txBox="1"/>
      </xdr:nvSpPr>
      <xdr:spPr>
        <a:xfrm>
          <a:off x="497205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38549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2" name="TextBox 61"/>
        <xdr:cNvSpPr txBox="1"/>
      </xdr:nvSpPr>
      <xdr:spPr>
        <a:xfrm>
          <a:off x="542260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3" name="TextBox 62"/>
        <xdr:cNvSpPr txBox="1"/>
      </xdr:nvSpPr>
      <xdr:spPr>
        <a:xfrm>
          <a:off x="497205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4" name="TextBox 63"/>
        <xdr:cNvSpPr txBox="1"/>
      </xdr:nvSpPr>
      <xdr:spPr>
        <a:xfrm>
          <a:off x="542260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65" name="TextBox 64"/>
        <xdr:cNvSpPr txBox="1"/>
      </xdr:nvSpPr>
      <xdr:spPr>
        <a:xfrm>
          <a:off x="453678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66" name="TextBox 65"/>
        <xdr:cNvSpPr txBox="1"/>
      </xdr:nvSpPr>
      <xdr:spPr>
        <a:xfrm>
          <a:off x="453678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67" name="TextBox 66"/>
        <xdr:cNvSpPr txBox="1"/>
      </xdr:nvSpPr>
      <xdr:spPr>
        <a:xfrm flipH="1">
          <a:off x="5559056" y="4800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8" name="TextBox 67"/>
        <xdr:cNvSpPr txBox="1"/>
      </xdr:nvSpPr>
      <xdr:spPr>
        <a:xfrm>
          <a:off x="630843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69" name="TextBox 68"/>
        <xdr:cNvSpPr txBox="1"/>
      </xdr:nvSpPr>
      <xdr:spPr>
        <a:xfrm>
          <a:off x="630843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55378</xdr:rowOff>
    </xdr:from>
    <xdr:ext cx="66454" cy="264560"/>
    <xdr:sp macro="" textlink="">
      <xdr:nvSpPr>
        <xdr:cNvPr id="70" name="TextBox 69"/>
        <xdr:cNvSpPr txBox="1"/>
      </xdr:nvSpPr>
      <xdr:spPr>
        <a:xfrm flipH="1">
          <a:off x="6455956" y="4855978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71" name="TextBox 70"/>
        <xdr:cNvSpPr txBox="1"/>
      </xdr:nvSpPr>
      <xdr:spPr>
        <a:xfrm>
          <a:off x="833725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72" name="TextBox 71"/>
        <xdr:cNvSpPr txBox="1"/>
      </xdr:nvSpPr>
      <xdr:spPr>
        <a:xfrm>
          <a:off x="833725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73" name="TextBox 72"/>
        <xdr:cNvSpPr txBox="1"/>
      </xdr:nvSpPr>
      <xdr:spPr>
        <a:xfrm flipH="1">
          <a:off x="8473706" y="4800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74" name="TextBox 73"/>
        <xdr:cNvSpPr txBox="1"/>
      </xdr:nvSpPr>
      <xdr:spPr>
        <a:xfrm>
          <a:off x="931833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75" name="TextBox 74"/>
        <xdr:cNvSpPr txBox="1"/>
      </xdr:nvSpPr>
      <xdr:spPr>
        <a:xfrm>
          <a:off x="931833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76" name="TextBox 75"/>
        <xdr:cNvSpPr txBox="1"/>
      </xdr:nvSpPr>
      <xdr:spPr>
        <a:xfrm flipH="1">
          <a:off x="9454781" y="4800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77" name="TextBox 76"/>
        <xdr:cNvSpPr txBox="1"/>
      </xdr:nvSpPr>
      <xdr:spPr>
        <a:xfrm>
          <a:off x="1029940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78" name="TextBox 77"/>
        <xdr:cNvSpPr txBox="1"/>
      </xdr:nvSpPr>
      <xdr:spPr>
        <a:xfrm>
          <a:off x="1029940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79" name="TextBox 78"/>
        <xdr:cNvSpPr txBox="1"/>
      </xdr:nvSpPr>
      <xdr:spPr>
        <a:xfrm flipH="1">
          <a:off x="10435856" y="4800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80" name="TextBox 79"/>
        <xdr:cNvSpPr txBox="1"/>
      </xdr:nvSpPr>
      <xdr:spPr>
        <a:xfrm>
          <a:off x="1129953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81" name="TextBox 80"/>
        <xdr:cNvSpPr txBox="1"/>
      </xdr:nvSpPr>
      <xdr:spPr>
        <a:xfrm>
          <a:off x="1129953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82" name="TextBox 81"/>
        <xdr:cNvSpPr txBox="1"/>
      </xdr:nvSpPr>
      <xdr:spPr>
        <a:xfrm>
          <a:off x="1129953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11</xdr:row>
      <xdr:rowOff>0</xdr:rowOff>
    </xdr:from>
    <xdr:ext cx="125375" cy="264560"/>
    <xdr:sp macro="" textlink="">
      <xdr:nvSpPr>
        <xdr:cNvPr id="83" name="TextBox 82"/>
        <xdr:cNvSpPr txBox="1"/>
      </xdr:nvSpPr>
      <xdr:spPr>
        <a:xfrm>
          <a:off x="1129953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84" name="TextBox 83"/>
        <xdr:cNvSpPr txBox="1"/>
      </xdr:nvSpPr>
      <xdr:spPr>
        <a:xfrm>
          <a:off x="11299530" y="5400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85" name="TextBox 84"/>
        <xdr:cNvSpPr txBox="1"/>
      </xdr:nvSpPr>
      <xdr:spPr>
        <a:xfrm>
          <a:off x="11299530" y="5400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86" name="TextBox 85"/>
        <xdr:cNvSpPr txBox="1"/>
      </xdr:nvSpPr>
      <xdr:spPr>
        <a:xfrm>
          <a:off x="11299530" y="5400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87" name="TextBox 86"/>
        <xdr:cNvSpPr txBox="1"/>
      </xdr:nvSpPr>
      <xdr:spPr>
        <a:xfrm>
          <a:off x="11299530" y="5400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88" name="TextBox 87"/>
        <xdr:cNvSpPr txBox="1"/>
      </xdr:nvSpPr>
      <xdr:spPr>
        <a:xfrm>
          <a:off x="11299530" y="5400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89" name="TextBox 88"/>
        <xdr:cNvSpPr txBox="1"/>
      </xdr:nvSpPr>
      <xdr:spPr>
        <a:xfrm>
          <a:off x="11347376" y="54006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90" name="TextBox 89"/>
        <xdr:cNvSpPr txBox="1"/>
      </xdr:nvSpPr>
      <xdr:spPr>
        <a:xfrm>
          <a:off x="11299530" y="5400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91" name="TextBox 90"/>
        <xdr:cNvSpPr txBox="1"/>
      </xdr:nvSpPr>
      <xdr:spPr>
        <a:xfrm>
          <a:off x="11299530" y="5400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92" name="TextBox 91"/>
        <xdr:cNvSpPr txBox="1"/>
      </xdr:nvSpPr>
      <xdr:spPr>
        <a:xfrm>
          <a:off x="11299530" y="5400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93" name="TextBox 92"/>
        <xdr:cNvSpPr txBox="1"/>
      </xdr:nvSpPr>
      <xdr:spPr>
        <a:xfrm>
          <a:off x="11299530" y="5400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94" name="TextBox 93"/>
        <xdr:cNvSpPr txBox="1"/>
      </xdr:nvSpPr>
      <xdr:spPr>
        <a:xfrm>
          <a:off x="11299530" y="5600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95" name="TextBox 94"/>
        <xdr:cNvSpPr txBox="1"/>
      </xdr:nvSpPr>
      <xdr:spPr>
        <a:xfrm>
          <a:off x="11299530" y="5600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96" name="TextBox 95"/>
        <xdr:cNvSpPr txBox="1"/>
      </xdr:nvSpPr>
      <xdr:spPr>
        <a:xfrm>
          <a:off x="11299530" y="5800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97" name="TextBox 96"/>
        <xdr:cNvSpPr txBox="1"/>
      </xdr:nvSpPr>
      <xdr:spPr>
        <a:xfrm>
          <a:off x="11299530" y="5800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98" name="TextBox 97"/>
        <xdr:cNvSpPr txBox="1"/>
      </xdr:nvSpPr>
      <xdr:spPr>
        <a:xfrm>
          <a:off x="11299530" y="6000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99" name="TextBox 98"/>
        <xdr:cNvSpPr txBox="1"/>
      </xdr:nvSpPr>
      <xdr:spPr>
        <a:xfrm>
          <a:off x="11299530" y="6000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00" name="TextBox 99"/>
        <xdr:cNvSpPr txBox="1"/>
      </xdr:nvSpPr>
      <xdr:spPr>
        <a:xfrm>
          <a:off x="11299530" y="6200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01" name="TextBox 100"/>
        <xdr:cNvSpPr txBox="1"/>
      </xdr:nvSpPr>
      <xdr:spPr>
        <a:xfrm>
          <a:off x="11299530" y="6200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02" name="TextBox 101"/>
        <xdr:cNvSpPr txBox="1"/>
      </xdr:nvSpPr>
      <xdr:spPr>
        <a:xfrm>
          <a:off x="11299530" y="6400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03" name="TextBox 102"/>
        <xdr:cNvSpPr txBox="1"/>
      </xdr:nvSpPr>
      <xdr:spPr>
        <a:xfrm>
          <a:off x="11299530" y="6400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04" name="TextBox 103"/>
        <xdr:cNvSpPr txBox="1"/>
      </xdr:nvSpPr>
      <xdr:spPr>
        <a:xfrm>
          <a:off x="11299530" y="6600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05" name="TextBox 104"/>
        <xdr:cNvSpPr txBox="1"/>
      </xdr:nvSpPr>
      <xdr:spPr>
        <a:xfrm>
          <a:off x="11299530" y="6800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06" name="TextBox 105"/>
        <xdr:cNvSpPr txBox="1"/>
      </xdr:nvSpPr>
      <xdr:spPr>
        <a:xfrm>
          <a:off x="11299530" y="6800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07" name="TextBox 106"/>
        <xdr:cNvSpPr txBox="1"/>
      </xdr:nvSpPr>
      <xdr:spPr>
        <a:xfrm>
          <a:off x="11299530" y="7000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08" name="TextBox 107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09" name="TextBox 108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10" name="TextBox 109"/>
        <xdr:cNvSpPr txBox="1"/>
      </xdr:nvSpPr>
      <xdr:spPr>
        <a:xfrm>
          <a:off x="11299530" y="8001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11" name="TextBox 110"/>
        <xdr:cNvSpPr txBox="1"/>
      </xdr:nvSpPr>
      <xdr:spPr>
        <a:xfrm>
          <a:off x="11299530" y="8001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12" name="TextBox 111"/>
        <xdr:cNvSpPr txBox="1"/>
      </xdr:nvSpPr>
      <xdr:spPr>
        <a:xfrm>
          <a:off x="11299530" y="8201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13" name="TextBox 112"/>
        <xdr:cNvSpPr txBox="1"/>
      </xdr:nvSpPr>
      <xdr:spPr>
        <a:xfrm>
          <a:off x="11299530" y="8201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14" name="TextBox 113"/>
        <xdr:cNvSpPr txBox="1"/>
      </xdr:nvSpPr>
      <xdr:spPr>
        <a:xfrm>
          <a:off x="11299530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15" name="TextBox 114"/>
        <xdr:cNvSpPr txBox="1"/>
      </xdr:nvSpPr>
      <xdr:spPr>
        <a:xfrm>
          <a:off x="11299530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16" name="TextBox 115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17" name="TextBox 116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18" name="TextBox 117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19" name="TextBox 118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20" name="TextBox 119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21" name="TextBox 120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22" name="TextBox 121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23" name="TextBox 122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24" name="TextBox 123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25" name="TextBox 124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26" name="TextBox 125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27" name="TextBox 126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28" name="TextBox 127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29" name="TextBox 128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30" name="TextBox 129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31" name="TextBox 130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32" name="TextBox 131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33" name="TextBox 132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34" name="TextBox 133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35" name="TextBox 134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36" name="TextBox 135"/>
        <xdr:cNvSpPr txBox="1"/>
      </xdr:nvSpPr>
      <xdr:spPr>
        <a:xfrm>
          <a:off x="11299530" y="9201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37" name="TextBox 136"/>
        <xdr:cNvSpPr txBox="1"/>
      </xdr:nvSpPr>
      <xdr:spPr>
        <a:xfrm>
          <a:off x="11299530" y="9201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38" name="TextBox 137"/>
        <xdr:cNvSpPr txBox="1"/>
      </xdr:nvSpPr>
      <xdr:spPr>
        <a:xfrm>
          <a:off x="11299530" y="9401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39" name="TextBox 138"/>
        <xdr:cNvSpPr txBox="1"/>
      </xdr:nvSpPr>
      <xdr:spPr>
        <a:xfrm>
          <a:off x="11299530" y="9401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40" name="TextBox 139"/>
        <xdr:cNvSpPr txBox="1"/>
      </xdr:nvSpPr>
      <xdr:spPr>
        <a:xfrm>
          <a:off x="11299530" y="9601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41" name="TextBox 140"/>
        <xdr:cNvSpPr txBox="1"/>
      </xdr:nvSpPr>
      <xdr:spPr>
        <a:xfrm>
          <a:off x="11299530" y="9601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42" name="TextBox 141"/>
        <xdr:cNvSpPr txBox="1"/>
      </xdr:nvSpPr>
      <xdr:spPr>
        <a:xfrm>
          <a:off x="11299530" y="9801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43" name="TextBox 142"/>
        <xdr:cNvSpPr txBox="1"/>
      </xdr:nvSpPr>
      <xdr:spPr>
        <a:xfrm>
          <a:off x="11299530" y="9801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44" name="TextBox 143"/>
        <xdr:cNvSpPr txBox="1"/>
      </xdr:nvSpPr>
      <xdr:spPr>
        <a:xfrm>
          <a:off x="11299530" y="10001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45" name="TextBox 144"/>
        <xdr:cNvSpPr txBox="1"/>
      </xdr:nvSpPr>
      <xdr:spPr>
        <a:xfrm>
          <a:off x="11299530" y="10001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46" name="TextBox 145"/>
        <xdr:cNvSpPr txBox="1"/>
      </xdr:nvSpPr>
      <xdr:spPr>
        <a:xfrm>
          <a:off x="11299530" y="10201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47" name="TextBox 146"/>
        <xdr:cNvSpPr txBox="1"/>
      </xdr:nvSpPr>
      <xdr:spPr>
        <a:xfrm>
          <a:off x="11299530" y="10201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48" name="TextBox 147"/>
        <xdr:cNvSpPr txBox="1"/>
      </xdr:nvSpPr>
      <xdr:spPr>
        <a:xfrm>
          <a:off x="11299530" y="10401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49" name="TextBox 148"/>
        <xdr:cNvSpPr txBox="1"/>
      </xdr:nvSpPr>
      <xdr:spPr>
        <a:xfrm>
          <a:off x="11299530" y="10401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50" name="TextBox 149"/>
        <xdr:cNvSpPr txBox="1"/>
      </xdr:nvSpPr>
      <xdr:spPr>
        <a:xfrm>
          <a:off x="11299530" y="11201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51" name="TextBox 150"/>
        <xdr:cNvSpPr txBox="1"/>
      </xdr:nvSpPr>
      <xdr:spPr>
        <a:xfrm>
          <a:off x="11299530" y="11201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52" name="TextBox 151"/>
        <xdr:cNvSpPr txBox="1"/>
      </xdr:nvSpPr>
      <xdr:spPr>
        <a:xfrm>
          <a:off x="11299530" y="11601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53" name="TextBox 152"/>
        <xdr:cNvSpPr txBox="1"/>
      </xdr:nvSpPr>
      <xdr:spPr>
        <a:xfrm>
          <a:off x="11299530" y="11601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54" name="TextBox 153"/>
        <xdr:cNvSpPr txBox="1"/>
      </xdr:nvSpPr>
      <xdr:spPr>
        <a:xfrm>
          <a:off x="11299530" y="12087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55" name="TextBox 154"/>
        <xdr:cNvSpPr txBox="1"/>
      </xdr:nvSpPr>
      <xdr:spPr>
        <a:xfrm>
          <a:off x="11299530" y="12087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56" name="TextBox 155"/>
        <xdr:cNvSpPr txBox="1"/>
      </xdr:nvSpPr>
      <xdr:spPr>
        <a:xfrm>
          <a:off x="11299530" y="12287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57" name="TextBox 156"/>
        <xdr:cNvSpPr txBox="1"/>
      </xdr:nvSpPr>
      <xdr:spPr>
        <a:xfrm>
          <a:off x="11299530" y="12287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58" name="TextBox 157"/>
        <xdr:cNvSpPr txBox="1"/>
      </xdr:nvSpPr>
      <xdr:spPr>
        <a:xfrm>
          <a:off x="11299530" y="10801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159" name="TextBox 158"/>
        <xdr:cNvSpPr txBox="1"/>
      </xdr:nvSpPr>
      <xdr:spPr>
        <a:xfrm>
          <a:off x="11299530" y="10801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60" name="TextBox 159"/>
        <xdr:cNvSpPr txBox="1"/>
      </xdr:nvSpPr>
      <xdr:spPr>
        <a:xfrm>
          <a:off x="11299530" y="11001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61" name="TextBox 160"/>
        <xdr:cNvSpPr txBox="1"/>
      </xdr:nvSpPr>
      <xdr:spPr>
        <a:xfrm>
          <a:off x="11299530" y="11001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62" name="TextBox 161"/>
        <xdr:cNvSpPr txBox="1"/>
      </xdr:nvSpPr>
      <xdr:spPr>
        <a:xfrm>
          <a:off x="11299530" y="11201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63" name="TextBox 162"/>
        <xdr:cNvSpPr txBox="1"/>
      </xdr:nvSpPr>
      <xdr:spPr>
        <a:xfrm>
          <a:off x="11299530" y="11201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64" name="TextBox 163"/>
        <xdr:cNvSpPr txBox="1"/>
      </xdr:nvSpPr>
      <xdr:spPr>
        <a:xfrm>
          <a:off x="11299530" y="12287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65" name="TextBox 164"/>
        <xdr:cNvSpPr txBox="1"/>
      </xdr:nvSpPr>
      <xdr:spPr>
        <a:xfrm>
          <a:off x="11299530" y="12287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66" name="TextBox 165"/>
        <xdr:cNvSpPr txBox="1"/>
      </xdr:nvSpPr>
      <xdr:spPr>
        <a:xfrm>
          <a:off x="11299530" y="1248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67" name="TextBox 166"/>
        <xdr:cNvSpPr txBox="1"/>
      </xdr:nvSpPr>
      <xdr:spPr>
        <a:xfrm>
          <a:off x="11299530" y="1248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68" name="TextBox 167"/>
        <xdr:cNvSpPr txBox="1"/>
      </xdr:nvSpPr>
      <xdr:spPr>
        <a:xfrm>
          <a:off x="11299530" y="12954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69" name="TextBox 168"/>
        <xdr:cNvSpPr txBox="1"/>
      </xdr:nvSpPr>
      <xdr:spPr>
        <a:xfrm>
          <a:off x="11299530" y="12954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70" name="TextBox 169"/>
        <xdr:cNvSpPr txBox="1"/>
      </xdr:nvSpPr>
      <xdr:spPr>
        <a:xfrm>
          <a:off x="11299530" y="13154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71" name="TextBox 170"/>
        <xdr:cNvSpPr txBox="1"/>
      </xdr:nvSpPr>
      <xdr:spPr>
        <a:xfrm>
          <a:off x="11299530" y="13154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72" name="TextBox 171"/>
        <xdr:cNvSpPr txBox="1"/>
      </xdr:nvSpPr>
      <xdr:spPr>
        <a:xfrm>
          <a:off x="11299530" y="12287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73" name="TextBox 172"/>
        <xdr:cNvSpPr txBox="1"/>
      </xdr:nvSpPr>
      <xdr:spPr>
        <a:xfrm>
          <a:off x="11299530" y="12287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74" name="TextBox 173"/>
        <xdr:cNvSpPr txBox="1"/>
      </xdr:nvSpPr>
      <xdr:spPr>
        <a:xfrm>
          <a:off x="11299530" y="13154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75" name="TextBox 174"/>
        <xdr:cNvSpPr txBox="1"/>
      </xdr:nvSpPr>
      <xdr:spPr>
        <a:xfrm>
          <a:off x="11299530" y="13154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76" name="TextBox 175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77" name="TextBox 176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78" name="TextBox 177"/>
        <xdr:cNvSpPr txBox="1"/>
      </xdr:nvSpPr>
      <xdr:spPr>
        <a:xfrm>
          <a:off x="11299530" y="1400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79" name="TextBox 178"/>
        <xdr:cNvSpPr txBox="1"/>
      </xdr:nvSpPr>
      <xdr:spPr>
        <a:xfrm>
          <a:off x="11299530" y="1400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80" name="TextBox 179"/>
        <xdr:cNvSpPr txBox="1"/>
      </xdr:nvSpPr>
      <xdr:spPr>
        <a:xfrm>
          <a:off x="11299530" y="1420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81" name="TextBox 180"/>
        <xdr:cNvSpPr txBox="1"/>
      </xdr:nvSpPr>
      <xdr:spPr>
        <a:xfrm>
          <a:off x="11299530" y="1420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82" name="TextBox 181"/>
        <xdr:cNvSpPr txBox="1"/>
      </xdr:nvSpPr>
      <xdr:spPr>
        <a:xfrm>
          <a:off x="11299530" y="13154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183" name="TextBox 182"/>
        <xdr:cNvSpPr txBox="1"/>
      </xdr:nvSpPr>
      <xdr:spPr>
        <a:xfrm>
          <a:off x="11299530" y="13154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84" name="TextBox 183"/>
        <xdr:cNvSpPr txBox="1"/>
      </xdr:nvSpPr>
      <xdr:spPr>
        <a:xfrm>
          <a:off x="11299530" y="1420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85" name="TextBox 184"/>
        <xdr:cNvSpPr txBox="1"/>
      </xdr:nvSpPr>
      <xdr:spPr>
        <a:xfrm>
          <a:off x="11299530" y="1420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86" name="TextBox 185"/>
        <xdr:cNvSpPr txBox="1"/>
      </xdr:nvSpPr>
      <xdr:spPr>
        <a:xfrm>
          <a:off x="11299530" y="1420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87" name="TextBox 186"/>
        <xdr:cNvSpPr txBox="1"/>
      </xdr:nvSpPr>
      <xdr:spPr>
        <a:xfrm>
          <a:off x="11299530" y="1420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88" name="TextBox 187"/>
        <xdr:cNvSpPr txBox="1"/>
      </xdr:nvSpPr>
      <xdr:spPr>
        <a:xfrm>
          <a:off x="11299530" y="1420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89" name="TextBox 188"/>
        <xdr:cNvSpPr txBox="1"/>
      </xdr:nvSpPr>
      <xdr:spPr>
        <a:xfrm>
          <a:off x="11299530" y="1420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90" name="TextBox 189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91" name="TextBox 190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92" name="TextBox 191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93" name="TextBox 192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94" name="TextBox 193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95" name="TextBox 194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96" name="TextBox 195"/>
        <xdr:cNvSpPr txBox="1"/>
      </xdr:nvSpPr>
      <xdr:spPr>
        <a:xfrm>
          <a:off x="11299530" y="1420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97" name="TextBox 196"/>
        <xdr:cNvSpPr txBox="1"/>
      </xdr:nvSpPr>
      <xdr:spPr>
        <a:xfrm>
          <a:off x="11299530" y="1420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98" name="TextBox 197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199" name="TextBox 198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00" name="TextBox 199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01" name="TextBox 200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02" name="TextBox 201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03" name="TextBox 202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04" name="TextBox 203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05" name="TextBox 204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06" name="TextBox 205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07" name="TextBox 206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08" name="TextBox 207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09" name="TextBox 208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10" name="TextBox 209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11" name="TextBox 210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12" name="TextBox 211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213" name="TextBox 212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14" name="TextBox 213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15" name="TextBox 214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16" name="TextBox 215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17" name="TextBox 216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18" name="TextBox 217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19" name="TextBox 218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20" name="TextBox 219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21" name="TextBox 220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22" name="TextBox 221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23" name="TextBox 222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24" name="TextBox 223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25" name="TextBox 224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226" name="TextBox 225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227" name="TextBox 226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28" name="TextBox 227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229" name="TextBox 228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30" name="TextBox 229"/>
        <xdr:cNvSpPr txBox="1"/>
      </xdr:nvSpPr>
      <xdr:spPr>
        <a:xfrm>
          <a:off x="11299530" y="5400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31" name="TextBox 230"/>
        <xdr:cNvSpPr txBox="1"/>
      </xdr:nvSpPr>
      <xdr:spPr>
        <a:xfrm>
          <a:off x="11299530" y="5400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32" name="TextBox 231"/>
        <xdr:cNvSpPr txBox="1"/>
      </xdr:nvSpPr>
      <xdr:spPr>
        <a:xfrm>
          <a:off x="11299530" y="5600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33" name="TextBox 232"/>
        <xdr:cNvSpPr txBox="1"/>
      </xdr:nvSpPr>
      <xdr:spPr>
        <a:xfrm>
          <a:off x="11299530" y="5600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34" name="TextBox 233"/>
        <xdr:cNvSpPr txBox="1"/>
      </xdr:nvSpPr>
      <xdr:spPr>
        <a:xfrm>
          <a:off x="11299530" y="5800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35" name="TextBox 234"/>
        <xdr:cNvSpPr txBox="1"/>
      </xdr:nvSpPr>
      <xdr:spPr>
        <a:xfrm>
          <a:off x="11347376" y="58671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36" name="TextBox 235"/>
        <xdr:cNvSpPr txBox="1"/>
      </xdr:nvSpPr>
      <xdr:spPr>
        <a:xfrm>
          <a:off x="11299530" y="6000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37" name="TextBox 236"/>
        <xdr:cNvSpPr txBox="1"/>
      </xdr:nvSpPr>
      <xdr:spPr>
        <a:xfrm>
          <a:off x="11299530" y="6000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38" name="TextBox 237"/>
        <xdr:cNvSpPr txBox="1"/>
      </xdr:nvSpPr>
      <xdr:spPr>
        <a:xfrm>
          <a:off x="11299530" y="6200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39" name="TextBox 238"/>
        <xdr:cNvSpPr txBox="1"/>
      </xdr:nvSpPr>
      <xdr:spPr>
        <a:xfrm>
          <a:off x="11299530" y="6200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40" name="TextBox 239"/>
        <xdr:cNvSpPr txBox="1"/>
      </xdr:nvSpPr>
      <xdr:spPr>
        <a:xfrm>
          <a:off x="11347376" y="64672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41" name="TextBox 240"/>
        <xdr:cNvSpPr txBox="1"/>
      </xdr:nvSpPr>
      <xdr:spPr>
        <a:xfrm>
          <a:off x="11299530" y="6600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42" name="TextBox 241"/>
        <xdr:cNvSpPr txBox="1"/>
      </xdr:nvSpPr>
      <xdr:spPr>
        <a:xfrm>
          <a:off x="11299530" y="6800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43" name="TextBox 242"/>
        <xdr:cNvSpPr txBox="1"/>
      </xdr:nvSpPr>
      <xdr:spPr>
        <a:xfrm>
          <a:off x="11299530" y="6800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44" name="TextBox 243"/>
        <xdr:cNvSpPr txBox="1"/>
      </xdr:nvSpPr>
      <xdr:spPr>
        <a:xfrm>
          <a:off x="11347376" y="70673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45" name="TextBox 244"/>
        <xdr:cNvSpPr txBox="1"/>
      </xdr:nvSpPr>
      <xdr:spPr>
        <a:xfrm>
          <a:off x="11299530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46" name="TextBox 245"/>
        <xdr:cNvSpPr txBox="1"/>
      </xdr:nvSpPr>
      <xdr:spPr>
        <a:xfrm>
          <a:off x="11299530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47" name="TextBox 246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48" name="TextBox 247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49" name="TextBox 248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50" name="TextBox 249"/>
        <xdr:cNvSpPr txBox="1"/>
      </xdr:nvSpPr>
      <xdr:spPr>
        <a:xfrm>
          <a:off x="11347376" y="9001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51" name="TextBox 250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52" name="TextBox 251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53" name="TextBox 252"/>
        <xdr:cNvSpPr txBox="1"/>
      </xdr:nvSpPr>
      <xdr:spPr>
        <a:xfrm>
          <a:off x="11299530" y="8001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54" name="TextBox 253"/>
        <xdr:cNvSpPr txBox="1"/>
      </xdr:nvSpPr>
      <xdr:spPr>
        <a:xfrm>
          <a:off x="11299530" y="8001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55" name="TextBox 254"/>
        <xdr:cNvSpPr txBox="1"/>
      </xdr:nvSpPr>
      <xdr:spPr>
        <a:xfrm>
          <a:off x="11299530" y="8201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56" name="TextBox 255"/>
        <xdr:cNvSpPr txBox="1"/>
      </xdr:nvSpPr>
      <xdr:spPr>
        <a:xfrm>
          <a:off x="11347376" y="82674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57" name="TextBox 256"/>
        <xdr:cNvSpPr txBox="1"/>
      </xdr:nvSpPr>
      <xdr:spPr>
        <a:xfrm>
          <a:off x="11299530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58" name="TextBox 257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59" name="TextBox 258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60" name="TextBox 259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61" name="TextBox 260"/>
        <xdr:cNvSpPr txBox="1"/>
      </xdr:nvSpPr>
      <xdr:spPr>
        <a:xfrm>
          <a:off x="11299530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62" name="TextBox 261"/>
        <xdr:cNvSpPr txBox="1"/>
      </xdr:nvSpPr>
      <xdr:spPr>
        <a:xfrm>
          <a:off x="11299530" y="8801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63" name="TextBox 262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64" name="TextBox 263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65" name="TextBox 264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66" name="TextBox 265"/>
        <xdr:cNvSpPr txBox="1"/>
      </xdr:nvSpPr>
      <xdr:spPr>
        <a:xfrm>
          <a:off x="11347376" y="9001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67" name="TextBox 266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68" name="TextBox 267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69" name="TextBox 268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70" name="TextBox 269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71" name="TextBox 270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72" name="TextBox 271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73" name="TextBox 272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74" name="TextBox 273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75" name="TextBox 274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76" name="TextBox 275"/>
        <xdr:cNvSpPr txBox="1"/>
      </xdr:nvSpPr>
      <xdr:spPr>
        <a:xfrm>
          <a:off x="11347376" y="9001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77" name="TextBox 276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78" name="TextBox 277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79" name="TextBox 278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80" name="TextBox 279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81" name="TextBox 280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82" name="TextBox 281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83" name="TextBox 282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84" name="TextBox 283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85" name="TextBox 284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86" name="TextBox 285"/>
        <xdr:cNvSpPr txBox="1"/>
      </xdr:nvSpPr>
      <xdr:spPr>
        <a:xfrm>
          <a:off x="11347376" y="9001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87" name="TextBox 286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88" name="TextBox 287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89" name="TextBox 288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0" name="TextBox 289"/>
        <xdr:cNvSpPr txBox="1"/>
      </xdr:nvSpPr>
      <xdr:spPr>
        <a:xfrm>
          <a:off x="11299530" y="9201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1" name="TextBox 290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2" name="TextBox 291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" name="TextBox 292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4" name="TextBox 293"/>
        <xdr:cNvSpPr txBox="1"/>
      </xdr:nvSpPr>
      <xdr:spPr>
        <a:xfrm>
          <a:off x="11299530" y="9001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5" name="TextBox 294"/>
        <xdr:cNvSpPr txBox="1"/>
      </xdr:nvSpPr>
      <xdr:spPr>
        <a:xfrm>
          <a:off x="11299530" y="9201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96" name="TextBox 295"/>
        <xdr:cNvSpPr txBox="1"/>
      </xdr:nvSpPr>
      <xdr:spPr>
        <a:xfrm>
          <a:off x="11347376" y="92676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7" name="TextBox 296"/>
        <xdr:cNvSpPr txBox="1"/>
      </xdr:nvSpPr>
      <xdr:spPr>
        <a:xfrm>
          <a:off x="11299530" y="9401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8" name="TextBox 297"/>
        <xdr:cNvSpPr txBox="1"/>
      </xdr:nvSpPr>
      <xdr:spPr>
        <a:xfrm>
          <a:off x="11299530" y="9601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9" name="TextBox 298"/>
        <xdr:cNvSpPr txBox="1"/>
      </xdr:nvSpPr>
      <xdr:spPr>
        <a:xfrm>
          <a:off x="11299530" y="9601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0" name="TextBox 299"/>
        <xdr:cNvSpPr txBox="1"/>
      </xdr:nvSpPr>
      <xdr:spPr>
        <a:xfrm>
          <a:off x="11299530" y="9801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1" name="TextBox 300"/>
        <xdr:cNvSpPr txBox="1"/>
      </xdr:nvSpPr>
      <xdr:spPr>
        <a:xfrm>
          <a:off x="11299530" y="9401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2" name="TextBox 301"/>
        <xdr:cNvSpPr txBox="1"/>
      </xdr:nvSpPr>
      <xdr:spPr>
        <a:xfrm>
          <a:off x="11299530" y="9401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3" name="TextBox 302"/>
        <xdr:cNvSpPr txBox="1"/>
      </xdr:nvSpPr>
      <xdr:spPr>
        <a:xfrm>
          <a:off x="11299530" y="9601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4" name="TextBox 303"/>
        <xdr:cNvSpPr txBox="1"/>
      </xdr:nvSpPr>
      <xdr:spPr>
        <a:xfrm>
          <a:off x="11299530" y="9601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5" name="TextBox 304"/>
        <xdr:cNvSpPr txBox="1"/>
      </xdr:nvSpPr>
      <xdr:spPr>
        <a:xfrm>
          <a:off x="11299530" y="9801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306" name="TextBox 305"/>
        <xdr:cNvSpPr txBox="1"/>
      </xdr:nvSpPr>
      <xdr:spPr>
        <a:xfrm>
          <a:off x="11347376" y="98676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7" name="TextBox 306"/>
        <xdr:cNvSpPr txBox="1"/>
      </xdr:nvSpPr>
      <xdr:spPr>
        <a:xfrm>
          <a:off x="11299530" y="10001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8" name="TextBox 307"/>
        <xdr:cNvSpPr txBox="1"/>
      </xdr:nvSpPr>
      <xdr:spPr>
        <a:xfrm>
          <a:off x="11299530" y="10201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9" name="TextBox 308"/>
        <xdr:cNvSpPr txBox="1"/>
      </xdr:nvSpPr>
      <xdr:spPr>
        <a:xfrm>
          <a:off x="11299530" y="10201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10" name="TextBox 309"/>
        <xdr:cNvSpPr txBox="1"/>
      </xdr:nvSpPr>
      <xdr:spPr>
        <a:xfrm>
          <a:off x="11299530" y="10401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11" name="TextBox 310"/>
        <xdr:cNvSpPr txBox="1"/>
      </xdr:nvSpPr>
      <xdr:spPr>
        <a:xfrm>
          <a:off x="11299530" y="10001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12" name="TextBox 311"/>
        <xdr:cNvSpPr txBox="1"/>
      </xdr:nvSpPr>
      <xdr:spPr>
        <a:xfrm>
          <a:off x="11299530" y="10001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13" name="TextBox 312"/>
        <xdr:cNvSpPr txBox="1"/>
      </xdr:nvSpPr>
      <xdr:spPr>
        <a:xfrm>
          <a:off x="11299530" y="10201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14" name="TextBox 313"/>
        <xdr:cNvSpPr txBox="1"/>
      </xdr:nvSpPr>
      <xdr:spPr>
        <a:xfrm>
          <a:off x="11299530" y="10201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15" name="TextBox 314"/>
        <xdr:cNvSpPr txBox="1"/>
      </xdr:nvSpPr>
      <xdr:spPr>
        <a:xfrm>
          <a:off x="11299530" y="10401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316" name="TextBox 315"/>
        <xdr:cNvSpPr txBox="1"/>
      </xdr:nvSpPr>
      <xdr:spPr>
        <a:xfrm>
          <a:off x="11347376" y="104677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17" name="TextBox 316"/>
        <xdr:cNvSpPr txBox="1"/>
      </xdr:nvSpPr>
      <xdr:spPr>
        <a:xfrm>
          <a:off x="11299530" y="11001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18" name="TextBox 317"/>
        <xdr:cNvSpPr txBox="1"/>
      </xdr:nvSpPr>
      <xdr:spPr>
        <a:xfrm>
          <a:off x="11299530" y="11001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19" name="TextBox 318"/>
        <xdr:cNvSpPr txBox="1"/>
      </xdr:nvSpPr>
      <xdr:spPr>
        <a:xfrm>
          <a:off x="11299530" y="11201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20" name="TextBox 319"/>
        <xdr:cNvSpPr txBox="1"/>
      </xdr:nvSpPr>
      <xdr:spPr>
        <a:xfrm>
          <a:off x="11299530" y="11201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21" name="TextBox 320"/>
        <xdr:cNvSpPr txBox="1"/>
      </xdr:nvSpPr>
      <xdr:spPr>
        <a:xfrm>
          <a:off x="11299530" y="11601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22" name="TextBox 321"/>
        <xdr:cNvSpPr txBox="1"/>
      </xdr:nvSpPr>
      <xdr:spPr>
        <a:xfrm>
          <a:off x="11299530" y="11601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23" name="TextBox 322"/>
        <xdr:cNvSpPr txBox="1"/>
      </xdr:nvSpPr>
      <xdr:spPr>
        <a:xfrm>
          <a:off x="11299530" y="12087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24" name="TextBox 323"/>
        <xdr:cNvSpPr txBox="1"/>
      </xdr:nvSpPr>
      <xdr:spPr>
        <a:xfrm>
          <a:off x="11299530" y="12087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25" name="TextBox 324"/>
        <xdr:cNvSpPr txBox="1"/>
      </xdr:nvSpPr>
      <xdr:spPr>
        <a:xfrm>
          <a:off x="11299530" y="11601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26" name="TextBox 325"/>
        <xdr:cNvSpPr txBox="1"/>
      </xdr:nvSpPr>
      <xdr:spPr>
        <a:xfrm>
          <a:off x="11299530" y="11601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27" name="TextBox 326"/>
        <xdr:cNvSpPr txBox="1"/>
      </xdr:nvSpPr>
      <xdr:spPr>
        <a:xfrm>
          <a:off x="11299530" y="11601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28" name="TextBox 327"/>
        <xdr:cNvSpPr txBox="1"/>
      </xdr:nvSpPr>
      <xdr:spPr>
        <a:xfrm>
          <a:off x="11299530" y="11601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29" name="TextBox 328"/>
        <xdr:cNvSpPr txBox="1"/>
      </xdr:nvSpPr>
      <xdr:spPr>
        <a:xfrm>
          <a:off x="11299530" y="12287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30" name="TextBox 329"/>
        <xdr:cNvSpPr txBox="1"/>
      </xdr:nvSpPr>
      <xdr:spPr>
        <a:xfrm>
          <a:off x="11299530" y="12287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31" name="TextBox 330"/>
        <xdr:cNvSpPr txBox="1"/>
      </xdr:nvSpPr>
      <xdr:spPr>
        <a:xfrm>
          <a:off x="11299530" y="1248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32" name="TextBox 331"/>
        <xdr:cNvSpPr txBox="1"/>
      </xdr:nvSpPr>
      <xdr:spPr>
        <a:xfrm>
          <a:off x="11299530" y="1248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33" name="TextBox 332"/>
        <xdr:cNvSpPr txBox="1"/>
      </xdr:nvSpPr>
      <xdr:spPr>
        <a:xfrm>
          <a:off x="11299530" y="12954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34" name="TextBox 333"/>
        <xdr:cNvSpPr txBox="1"/>
      </xdr:nvSpPr>
      <xdr:spPr>
        <a:xfrm>
          <a:off x="11299530" y="12954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35" name="TextBox 334"/>
        <xdr:cNvSpPr txBox="1"/>
      </xdr:nvSpPr>
      <xdr:spPr>
        <a:xfrm>
          <a:off x="11299530" y="12287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36" name="TextBox 335"/>
        <xdr:cNvSpPr txBox="1"/>
      </xdr:nvSpPr>
      <xdr:spPr>
        <a:xfrm>
          <a:off x="11299530" y="12287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37" name="TextBox 336"/>
        <xdr:cNvSpPr txBox="1"/>
      </xdr:nvSpPr>
      <xdr:spPr>
        <a:xfrm>
          <a:off x="11299530" y="12287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38" name="TextBox 337"/>
        <xdr:cNvSpPr txBox="1"/>
      </xdr:nvSpPr>
      <xdr:spPr>
        <a:xfrm>
          <a:off x="11299530" y="12287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39" name="TextBox 338"/>
        <xdr:cNvSpPr txBox="1"/>
      </xdr:nvSpPr>
      <xdr:spPr>
        <a:xfrm>
          <a:off x="11299530" y="1248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40" name="TextBox 339"/>
        <xdr:cNvSpPr txBox="1"/>
      </xdr:nvSpPr>
      <xdr:spPr>
        <a:xfrm>
          <a:off x="11299530" y="1248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41" name="TextBox 340"/>
        <xdr:cNvSpPr txBox="1"/>
      </xdr:nvSpPr>
      <xdr:spPr>
        <a:xfrm>
          <a:off x="11299530" y="12954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42" name="TextBox 341"/>
        <xdr:cNvSpPr txBox="1"/>
      </xdr:nvSpPr>
      <xdr:spPr>
        <a:xfrm>
          <a:off x="11299530" y="12954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43" name="TextBox 342"/>
        <xdr:cNvSpPr txBox="1"/>
      </xdr:nvSpPr>
      <xdr:spPr>
        <a:xfrm>
          <a:off x="11299530" y="1248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44" name="TextBox 343"/>
        <xdr:cNvSpPr txBox="1"/>
      </xdr:nvSpPr>
      <xdr:spPr>
        <a:xfrm>
          <a:off x="11299530" y="1248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45" name="TextBox 344"/>
        <xdr:cNvSpPr txBox="1"/>
      </xdr:nvSpPr>
      <xdr:spPr>
        <a:xfrm>
          <a:off x="11299530" y="1248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46" name="TextBox 345"/>
        <xdr:cNvSpPr txBox="1"/>
      </xdr:nvSpPr>
      <xdr:spPr>
        <a:xfrm>
          <a:off x="11299530" y="1248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47" name="TextBox 346"/>
        <xdr:cNvSpPr txBox="1"/>
      </xdr:nvSpPr>
      <xdr:spPr>
        <a:xfrm>
          <a:off x="11299530" y="13154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48" name="TextBox 347"/>
        <xdr:cNvSpPr txBox="1"/>
      </xdr:nvSpPr>
      <xdr:spPr>
        <a:xfrm>
          <a:off x="11299530" y="13154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49" name="TextBox 348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50" name="TextBox 349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51" name="TextBox 350"/>
        <xdr:cNvSpPr txBox="1"/>
      </xdr:nvSpPr>
      <xdr:spPr>
        <a:xfrm>
          <a:off x="11299530" y="1400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52" name="TextBox 351"/>
        <xdr:cNvSpPr txBox="1"/>
      </xdr:nvSpPr>
      <xdr:spPr>
        <a:xfrm>
          <a:off x="11299530" y="1400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53" name="TextBox 352"/>
        <xdr:cNvSpPr txBox="1"/>
      </xdr:nvSpPr>
      <xdr:spPr>
        <a:xfrm>
          <a:off x="11299530" y="13154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54" name="TextBox 353"/>
        <xdr:cNvSpPr txBox="1"/>
      </xdr:nvSpPr>
      <xdr:spPr>
        <a:xfrm>
          <a:off x="11299530" y="13154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55" name="TextBox 354"/>
        <xdr:cNvSpPr txBox="1"/>
      </xdr:nvSpPr>
      <xdr:spPr>
        <a:xfrm>
          <a:off x="11299530" y="13154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56" name="TextBox 355"/>
        <xdr:cNvSpPr txBox="1"/>
      </xdr:nvSpPr>
      <xdr:spPr>
        <a:xfrm>
          <a:off x="11299530" y="13154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57" name="TextBox 356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58" name="TextBox 357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59" name="TextBox 358"/>
        <xdr:cNvSpPr txBox="1"/>
      </xdr:nvSpPr>
      <xdr:spPr>
        <a:xfrm>
          <a:off x="11299530" y="1400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60" name="TextBox 359"/>
        <xdr:cNvSpPr txBox="1"/>
      </xdr:nvSpPr>
      <xdr:spPr>
        <a:xfrm>
          <a:off x="11299530" y="1400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61" name="TextBox 360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62" name="TextBox 361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63" name="TextBox 362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364" name="TextBox 363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65" name="TextBox 364"/>
        <xdr:cNvSpPr txBox="1"/>
      </xdr:nvSpPr>
      <xdr:spPr>
        <a:xfrm>
          <a:off x="11299530" y="1420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66" name="TextBox 365"/>
        <xdr:cNvSpPr txBox="1"/>
      </xdr:nvSpPr>
      <xdr:spPr>
        <a:xfrm>
          <a:off x="11299530" y="1420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67" name="TextBox 366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68" name="TextBox 367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69" name="TextBox 368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70" name="TextBox 369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71" name="TextBox 370"/>
        <xdr:cNvSpPr txBox="1"/>
      </xdr:nvSpPr>
      <xdr:spPr>
        <a:xfrm>
          <a:off x="11299530" y="1420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72" name="TextBox 371"/>
        <xdr:cNvSpPr txBox="1"/>
      </xdr:nvSpPr>
      <xdr:spPr>
        <a:xfrm>
          <a:off x="11299530" y="1420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73" name="TextBox 372"/>
        <xdr:cNvSpPr txBox="1"/>
      </xdr:nvSpPr>
      <xdr:spPr>
        <a:xfrm>
          <a:off x="11299530" y="1420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74" name="TextBox 373"/>
        <xdr:cNvSpPr txBox="1"/>
      </xdr:nvSpPr>
      <xdr:spPr>
        <a:xfrm>
          <a:off x="11299530" y="14201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75" name="TextBox 374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76" name="TextBox 375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77" name="TextBox 376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78" name="TextBox 377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79" name="TextBox 378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80" name="TextBox 379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81" name="TextBox 380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382" name="TextBox 381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83" name="TextBox 382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84" name="TextBox 383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85" name="TextBox 384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86" name="TextBox 385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387" name="TextBox 386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388" name="TextBox 387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89" name="TextBox 388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390" name="TextBox 389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391" name="TextBox 390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392" name="TextBox 391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393" name="TextBox 392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394" name="TextBox 393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395" name="TextBox 394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396" name="TextBox 395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397" name="TextBox 396"/>
        <xdr:cNvSpPr txBox="1"/>
      </xdr:nvSpPr>
      <xdr:spPr>
        <a:xfrm>
          <a:off x="497205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398" name="TextBox 397"/>
        <xdr:cNvSpPr txBox="1"/>
      </xdr:nvSpPr>
      <xdr:spPr>
        <a:xfrm>
          <a:off x="542260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399" name="TextBox 398"/>
        <xdr:cNvSpPr txBox="1"/>
      </xdr:nvSpPr>
      <xdr:spPr>
        <a:xfrm>
          <a:off x="497205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400" name="TextBox 399"/>
        <xdr:cNvSpPr txBox="1"/>
      </xdr:nvSpPr>
      <xdr:spPr>
        <a:xfrm>
          <a:off x="542260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401" name="TextBox 400"/>
        <xdr:cNvSpPr txBox="1"/>
      </xdr:nvSpPr>
      <xdr:spPr>
        <a:xfrm>
          <a:off x="453678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402" name="TextBox 401"/>
        <xdr:cNvSpPr txBox="1"/>
      </xdr:nvSpPr>
      <xdr:spPr>
        <a:xfrm>
          <a:off x="453678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11</xdr:row>
      <xdr:rowOff>0</xdr:rowOff>
    </xdr:from>
    <xdr:ext cx="66454" cy="264560"/>
    <xdr:sp macro="" textlink="">
      <xdr:nvSpPr>
        <xdr:cNvPr id="403" name="TextBox 402"/>
        <xdr:cNvSpPr txBox="1"/>
      </xdr:nvSpPr>
      <xdr:spPr>
        <a:xfrm flipH="1">
          <a:off x="4673231" y="4800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6454" cy="264560"/>
    <xdr:sp macro="" textlink="">
      <xdr:nvSpPr>
        <xdr:cNvPr id="406" name="TextBox 405"/>
        <xdr:cNvSpPr txBox="1"/>
      </xdr:nvSpPr>
      <xdr:spPr>
        <a:xfrm flipH="1">
          <a:off x="4086225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410" name="TextBox 409"/>
        <xdr:cNvSpPr txBox="1"/>
      </xdr:nvSpPr>
      <xdr:spPr>
        <a:xfrm>
          <a:off x="497205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463" name="TextBox 462"/>
        <xdr:cNvSpPr txBox="1"/>
      </xdr:nvSpPr>
      <xdr:spPr>
        <a:xfrm>
          <a:off x="5422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464" name="TextBox 463"/>
        <xdr:cNvSpPr txBox="1"/>
      </xdr:nvSpPr>
      <xdr:spPr>
        <a:xfrm>
          <a:off x="497205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465" name="TextBox 464"/>
        <xdr:cNvSpPr txBox="1"/>
      </xdr:nvSpPr>
      <xdr:spPr>
        <a:xfrm>
          <a:off x="5422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12</xdr:row>
      <xdr:rowOff>0</xdr:rowOff>
    </xdr:from>
    <xdr:ext cx="125375" cy="264560"/>
    <xdr:sp macro="" textlink="">
      <xdr:nvSpPr>
        <xdr:cNvPr id="466" name="TextBox 465"/>
        <xdr:cNvSpPr txBox="1"/>
      </xdr:nvSpPr>
      <xdr:spPr>
        <a:xfrm>
          <a:off x="453678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12</xdr:row>
      <xdr:rowOff>0</xdr:rowOff>
    </xdr:from>
    <xdr:ext cx="125375" cy="264560"/>
    <xdr:sp macro="" textlink="">
      <xdr:nvSpPr>
        <xdr:cNvPr id="467" name="TextBox 466"/>
        <xdr:cNvSpPr txBox="1"/>
      </xdr:nvSpPr>
      <xdr:spPr>
        <a:xfrm>
          <a:off x="453678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468" name="TextBox 467"/>
        <xdr:cNvSpPr txBox="1"/>
      </xdr:nvSpPr>
      <xdr:spPr>
        <a:xfrm flipH="1">
          <a:off x="5559056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469" name="TextBox 468"/>
        <xdr:cNvSpPr txBox="1"/>
      </xdr:nvSpPr>
      <xdr:spPr>
        <a:xfrm>
          <a:off x="630843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470" name="TextBox 469"/>
        <xdr:cNvSpPr txBox="1"/>
      </xdr:nvSpPr>
      <xdr:spPr>
        <a:xfrm>
          <a:off x="630843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471" name="TextBox 470"/>
        <xdr:cNvSpPr txBox="1"/>
      </xdr:nvSpPr>
      <xdr:spPr>
        <a:xfrm flipH="1">
          <a:off x="6444881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472" name="TextBox 471"/>
        <xdr:cNvSpPr txBox="1"/>
      </xdr:nvSpPr>
      <xdr:spPr>
        <a:xfrm>
          <a:off x="833725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473" name="TextBox 472"/>
        <xdr:cNvSpPr txBox="1"/>
      </xdr:nvSpPr>
      <xdr:spPr>
        <a:xfrm>
          <a:off x="833725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474" name="TextBox 473"/>
        <xdr:cNvSpPr txBox="1"/>
      </xdr:nvSpPr>
      <xdr:spPr>
        <a:xfrm flipH="1">
          <a:off x="8473706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475" name="TextBox 474"/>
        <xdr:cNvSpPr txBox="1"/>
      </xdr:nvSpPr>
      <xdr:spPr>
        <a:xfrm>
          <a:off x="931833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476" name="TextBox 475"/>
        <xdr:cNvSpPr txBox="1"/>
      </xdr:nvSpPr>
      <xdr:spPr>
        <a:xfrm>
          <a:off x="931833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477" name="TextBox 476"/>
        <xdr:cNvSpPr txBox="1"/>
      </xdr:nvSpPr>
      <xdr:spPr>
        <a:xfrm flipH="1">
          <a:off x="9454781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478" name="TextBox 477"/>
        <xdr:cNvSpPr txBox="1"/>
      </xdr:nvSpPr>
      <xdr:spPr>
        <a:xfrm>
          <a:off x="102994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479" name="TextBox 478"/>
        <xdr:cNvSpPr txBox="1"/>
      </xdr:nvSpPr>
      <xdr:spPr>
        <a:xfrm>
          <a:off x="102994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480" name="TextBox 479"/>
        <xdr:cNvSpPr txBox="1"/>
      </xdr:nvSpPr>
      <xdr:spPr>
        <a:xfrm flipH="1">
          <a:off x="10435856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481" name="TextBox 480"/>
        <xdr:cNvSpPr txBox="1"/>
      </xdr:nvSpPr>
      <xdr:spPr>
        <a:xfrm>
          <a:off x="1129953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482" name="TextBox 481"/>
        <xdr:cNvSpPr txBox="1"/>
      </xdr:nvSpPr>
      <xdr:spPr>
        <a:xfrm>
          <a:off x="1129953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483" name="TextBox 482"/>
        <xdr:cNvSpPr txBox="1"/>
      </xdr:nvSpPr>
      <xdr:spPr>
        <a:xfrm>
          <a:off x="1129953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484" name="TextBox 483"/>
        <xdr:cNvSpPr txBox="1"/>
      </xdr:nvSpPr>
      <xdr:spPr>
        <a:xfrm>
          <a:off x="1129953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485" name="TextBox 484"/>
        <xdr:cNvSpPr txBox="1"/>
      </xdr:nvSpPr>
      <xdr:spPr>
        <a:xfrm>
          <a:off x="497205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486" name="TextBox 485"/>
        <xdr:cNvSpPr txBox="1"/>
      </xdr:nvSpPr>
      <xdr:spPr>
        <a:xfrm>
          <a:off x="5422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487" name="TextBox 486"/>
        <xdr:cNvSpPr txBox="1"/>
      </xdr:nvSpPr>
      <xdr:spPr>
        <a:xfrm>
          <a:off x="497205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488" name="TextBox 487"/>
        <xdr:cNvSpPr txBox="1"/>
      </xdr:nvSpPr>
      <xdr:spPr>
        <a:xfrm>
          <a:off x="5422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12</xdr:row>
      <xdr:rowOff>0</xdr:rowOff>
    </xdr:from>
    <xdr:ext cx="125375" cy="264560"/>
    <xdr:sp macro="" textlink="">
      <xdr:nvSpPr>
        <xdr:cNvPr id="489" name="TextBox 488"/>
        <xdr:cNvSpPr txBox="1"/>
      </xdr:nvSpPr>
      <xdr:spPr>
        <a:xfrm>
          <a:off x="453678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12</xdr:row>
      <xdr:rowOff>0</xdr:rowOff>
    </xdr:from>
    <xdr:ext cx="125375" cy="264560"/>
    <xdr:sp macro="" textlink="">
      <xdr:nvSpPr>
        <xdr:cNvPr id="490" name="TextBox 489"/>
        <xdr:cNvSpPr txBox="1"/>
      </xdr:nvSpPr>
      <xdr:spPr>
        <a:xfrm>
          <a:off x="453678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12</xdr:row>
      <xdr:rowOff>0</xdr:rowOff>
    </xdr:from>
    <xdr:ext cx="66454" cy="264560"/>
    <xdr:sp macro="" textlink="">
      <xdr:nvSpPr>
        <xdr:cNvPr id="491" name="TextBox 490"/>
        <xdr:cNvSpPr txBox="1"/>
      </xdr:nvSpPr>
      <xdr:spPr>
        <a:xfrm flipH="1">
          <a:off x="4673231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6454" cy="264560"/>
    <xdr:sp macro="" textlink="">
      <xdr:nvSpPr>
        <xdr:cNvPr id="494" name="TextBox 493"/>
        <xdr:cNvSpPr txBox="1"/>
      </xdr:nvSpPr>
      <xdr:spPr>
        <a:xfrm flipH="1">
          <a:off x="4086225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44302</xdr:colOff>
      <xdr:row>3</xdr:row>
      <xdr:rowOff>44303</xdr:rowOff>
    </xdr:from>
    <xdr:ext cx="125375" cy="264560"/>
    <xdr:sp macro="" textlink="">
      <xdr:nvSpPr>
        <xdr:cNvPr id="498" name="TextBox 497"/>
        <xdr:cNvSpPr txBox="1"/>
      </xdr:nvSpPr>
      <xdr:spPr>
        <a:xfrm>
          <a:off x="587227" y="131112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549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551" name="TextBox 550"/>
        <xdr:cNvSpPr txBox="1"/>
      </xdr:nvSpPr>
      <xdr:spPr>
        <a:xfrm>
          <a:off x="5422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121831</xdr:colOff>
      <xdr:row>3</xdr:row>
      <xdr:rowOff>254739</xdr:rowOff>
    </xdr:from>
    <xdr:ext cx="125375" cy="264560"/>
    <xdr:sp macro="" textlink="">
      <xdr:nvSpPr>
        <xdr:cNvPr id="552" name="TextBox 551"/>
        <xdr:cNvSpPr txBox="1"/>
      </xdr:nvSpPr>
      <xdr:spPr>
        <a:xfrm>
          <a:off x="664756" y="1521564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553" name="TextBox 552"/>
        <xdr:cNvSpPr txBox="1"/>
      </xdr:nvSpPr>
      <xdr:spPr>
        <a:xfrm>
          <a:off x="5422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12</xdr:row>
      <xdr:rowOff>0</xdr:rowOff>
    </xdr:from>
    <xdr:ext cx="125375" cy="264560"/>
    <xdr:sp macro="" textlink="">
      <xdr:nvSpPr>
        <xdr:cNvPr id="554" name="TextBox 553"/>
        <xdr:cNvSpPr txBox="1"/>
      </xdr:nvSpPr>
      <xdr:spPr>
        <a:xfrm>
          <a:off x="453678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12</xdr:row>
      <xdr:rowOff>0</xdr:rowOff>
    </xdr:from>
    <xdr:ext cx="125375" cy="264560"/>
    <xdr:sp macro="" textlink="">
      <xdr:nvSpPr>
        <xdr:cNvPr id="555" name="TextBox 554"/>
        <xdr:cNvSpPr txBox="1"/>
      </xdr:nvSpPr>
      <xdr:spPr>
        <a:xfrm>
          <a:off x="453678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556" name="TextBox 555"/>
        <xdr:cNvSpPr txBox="1"/>
      </xdr:nvSpPr>
      <xdr:spPr>
        <a:xfrm flipH="1">
          <a:off x="5559056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557" name="TextBox 556"/>
        <xdr:cNvSpPr txBox="1"/>
      </xdr:nvSpPr>
      <xdr:spPr>
        <a:xfrm>
          <a:off x="630843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558" name="TextBox 557"/>
        <xdr:cNvSpPr txBox="1"/>
      </xdr:nvSpPr>
      <xdr:spPr>
        <a:xfrm>
          <a:off x="630843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559" name="TextBox 558"/>
        <xdr:cNvSpPr txBox="1"/>
      </xdr:nvSpPr>
      <xdr:spPr>
        <a:xfrm flipH="1">
          <a:off x="6444881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560" name="TextBox 559"/>
        <xdr:cNvSpPr txBox="1"/>
      </xdr:nvSpPr>
      <xdr:spPr>
        <a:xfrm>
          <a:off x="833725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561" name="TextBox 560"/>
        <xdr:cNvSpPr txBox="1"/>
      </xdr:nvSpPr>
      <xdr:spPr>
        <a:xfrm>
          <a:off x="833725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562" name="TextBox 561"/>
        <xdr:cNvSpPr txBox="1"/>
      </xdr:nvSpPr>
      <xdr:spPr>
        <a:xfrm flipH="1">
          <a:off x="8473706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563" name="TextBox 562"/>
        <xdr:cNvSpPr txBox="1"/>
      </xdr:nvSpPr>
      <xdr:spPr>
        <a:xfrm>
          <a:off x="931833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564" name="TextBox 563"/>
        <xdr:cNvSpPr txBox="1"/>
      </xdr:nvSpPr>
      <xdr:spPr>
        <a:xfrm>
          <a:off x="931833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565" name="TextBox 564"/>
        <xdr:cNvSpPr txBox="1"/>
      </xdr:nvSpPr>
      <xdr:spPr>
        <a:xfrm flipH="1">
          <a:off x="9454781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566" name="TextBox 565"/>
        <xdr:cNvSpPr txBox="1"/>
      </xdr:nvSpPr>
      <xdr:spPr>
        <a:xfrm>
          <a:off x="102994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567" name="TextBox 566"/>
        <xdr:cNvSpPr txBox="1"/>
      </xdr:nvSpPr>
      <xdr:spPr>
        <a:xfrm>
          <a:off x="102994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568" name="TextBox 567"/>
        <xdr:cNvSpPr txBox="1"/>
      </xdr:nvSpPr>
      <xdr:spPr>
        <a:xfrm flipH="1">
          <a:off x="10435856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569" name="TextBox 568"/>
        <xdr:cNvSpPr txBox="1"/>
      </xdr:nvSpPr>
      <xdr:spPr>
        <a:xfrm>
          <a:off x="1129953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570" name="TextBox 569"/>
        <xdr:cNvSpPr txBox="1"/>
      </xdr:nvSpPr>
      <xdr:spPr>
        <a:xfrm>
          <a:off x="1129953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571" name="TextBox 570"/>
        <xdr:cNvSpPr txBox="1"/>
      </xdr:nvSpPr>
      <xdr:spPr>
        <a:xfrm>
          <a:off x="1129953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12</xdr:row>
      <xdr:rowOff>0</xdr:rowOff>
    </xdr:from>
    <xdr:ext cx="125375" cy="264560"/>
    <xdr:sp macro="" textlink="">
      <xdr:nvSpPr>
        <xdr:cNvPr id="572" name="TextBox 571"/>
        <xdr:cNvSpPr txBox="1"/>
      </xdr:nvSpPr>
      <xdr:spPr>
        <a:xfrm>
          <a:off x="1129953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1583807</xdr:colOff>
      <xdr:row>4</xdr:row>
      <xdr:rowOff>509477</xdr:rowOff>
    </xdr:from>
    <xdr:ext cx="125375" cy="264560"/>
    <xdr:sp macro="" textlink="">
      <xdr:nvSpPr>
        <xdr:cNvPr id="573" name="TextBox 572"/>
        <xdr:cNvSpPr txBox="1"/>
      </xdr:nvSpPr>
      <xdr:spPr>
        <a:xfrm>
          <a:off x="2126732" y="2681177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574" name="TextBox 573"/>
        <xdr:cNvSpPr txBox="1"/>
      </xdr:nvSpPr>
      <xdr:spPr>
        <a:xfrm>
          <a:off x="5422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1838546</xdr:colOff>
      <xdr:row>4</xdr:row>
      <xdr:rowOff>487326</xdr:rowOff>
    </xdr:from>
    <xdr:ext cx="125375" cy="264560"/>
    <xdr:sp macro="" textlink="">
      <xdr:nvSpPr>
        <xdr:cNvPr id="575" name="TextBox 574"/>
        <xdr:cNvSpPr txBox="1"/>
      </xdr:nvSpPr>
      <xdr:spPr>
        <a:xfrm>
          <a:off x="2381471" y="265902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576" name="TextBox 575"/>
        <xdr:cNvSpPr txBox="1"/>
      </xdr:nvSpPr>
      <xdr:spPr>
        <a:xfrm>
          <a:off x="5422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12</xdr:row>
      <xdr:rowOff>0</xdr:rowOff>
    </xdr:from>
    <xdr:ext cx="125375" cy="264560"/>
    <xdr:sp macro="" textlink="">
      <xdr:nvSpPr>
        <xdr:cNvPr id="577" name="TextBox 576"/>
        <xdr:cNvSpPr txBox="1"/>
      </xdr:nvSpPr>
      <xdr:spPr>
        <a:xfrm>
          <a:off x="453678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12</xdr:row>
      <xdr:rowOff>0</xdr:rowOff>
    </xdr:from>
    <xdr:ext cx="125375" cy="264560"/>
    <xdr:sp macro="" textlink="">
      <xdr:nvSpPr>
        <xdr:cNvPr id="578" name="TextBox 577"/>
        <xdr:cNvSpPr txBox="1"/>
      </xdr:nvSpPr>
      <xdr:spPr>
        <a:xfrm>
          <a:off x="453678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12</xdr:row>
      <xdr:rowOff>0</xdr:rowOff>
    </xdr:from>
    <xdr:ext cx="66454" cy="264560"/>
    <xdr:sp macro="" textlink="">
      <xdr:nvSpPr>
        <xdr:cNvPr id="579" name="TextBox 578"/>
        <xdr:cNvSpPr txBox="1"/>
      </xdr:nvSpPr>
      <xdr:spPr>
        <a:xfrm flipH="1">
          <a:off x="4673231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6454" cy="264560"/>
    <xdr:sp macro="" textlink="">
      <xdr:nvSpPr>
        <xdr:cNvPr id="582" name="TextBox 581"/>
        <xdr:cNvSpPr txBox="1"/>
      </xdr:nvSpPr>
      <xdr:spPr>
        <a:xfrm flipH="1">
          <a:off x="4086225" y="5200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66453</xdr:colOff>
      <xdr:row>4</xdr:row>
      <xdr:rowOff>631308</xdr:rowOff>
    </xdr:from>
    <xdr:ext cx="125375" cy="264560"/>
    <xdr:sp macro="" textlink="">
      <xdr:nvSpPr>
        <xdr:cNvPr id="586" name="TextBox 585"/>
        <xdr:cNvSpPr txBox="1"/>
      </xdr:nvSpPr>
      <xdr:spPr>
        <a:xfrm>
          <a:off x="609378" y="280300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549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639" name="TextBox 638"/>
        <xdr:cNvSpPr txBox="1"/>
      </xdr:nvSpPr>
      <xdr:spPr>
        <a:xfrm>
          <a:off x="542260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542703</xdr:colOff>
      <xdr:row>4</xdr:row>
      <xdr:rowOff>553780</xdr:rowOff>
    </xdr:from>
    <xdr:ext cx="125375" cy="264560"/>
    <xdr:sp macro="" textlink="">
      <xdr:nvSpPr>
        <xdr:cNvPr id="640" name="TextBox 639"/>
        <xdr:cNvSpPr txBox="1"/>
      </xdr:nvSpPr>
      <xdr:spPr>
        <a:xfrm>
          <a:off x="1085628" y="272548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641" name="TextBox 640"/>
        <xdr:cNvSpPr txBox="1"/>
      </xdr:nvSpPr>
      <xdr:spPr>
        <a:xfrm>
          <a:off x="542260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13</xdr:row>
      <xdr:rowOff>0</xdr:rowOff>
    </xdr:from>
    <xdr:ext cx="125375" cy="264560"/>
    <xdr:sp macro="" textlink="">
      <xdr:nvSpPr>
        <xdr:cNvPr id="642" name="TextBox 641"/>
        <xdr:cNvSpPr txBox="1"/>
      </xdr:nvSpPr>
      <xdr:spPr>
        <a:xfrm>
          <a:off x="4536780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13</xdr:row>
      <xdr:rowOff>0</xdr:rowOff>
    </xdr:from>
    <xdr:ext cx="125375" cy="264560"/>
    <xdr:sp macro="" textlink="">
      <xdr:nvSpPr>
        <xdr:cNvPr id="643" name="TextBox 642"/>
        <xdr:cNvSpPr txBox="1"/>
      </xdr:nvSpPr>
      <xdr:spPr>
        <a:xfrm>
          <a:off x="4536780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1018953</xdr:colOff>
      <xdr:row>3</xdr:row>
      <xdr:rowOff>387646</xdr:rowOff>
    </xdr:from>
    <xdr:ext cx="66454" cy="264560"/>
    <xdr:sp macro="" textlink="">
      <xdr:nvSpPr>
        <xdr:cNvPr id="644" name="TextBox 643"/>
        <xdr:cNvSpPr txBox="1"/>
      </xdr:nvSpPr>
      <xdr:spPr>
        <a:xfrm flipH="1">
          <a:off x="1561878" y="1654471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645" name="TextBox 644"/>
        <xdr:cNvSpPr txBox="1"/>
      </xdr:nvSpPr>
      <xdr:spPr>
        <a:xfrm>
          <a:off x="6308430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646" name="TextBox 645"/>
        <xdr:cNvSpPr txBox="1"/>
      </xdr:nvSpPr>
      <xdr:spPr>
        <a:xfrm>
          <a:off x="6308430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454" cy="264560"/>
    <xdr:sp macro="" textlink="">
      <xdr:nvSpPr>
        <xdr:cNvPr id="647" name="TextBox 646"/>
        <xdr:cNvSpPr txBox="1"/>
      </xdr:nvSpPr>
      <xdr:spPr>
        <a:xfrm flipH="1">
          <a:off x="6444881" y="5200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648" name="TextBox 647"/>
        <xdr:cNvSpPr txBox="1"/>
      </xdr:nvSpPr>
      <xdr:spPr>
        <a:xfrm>
          <a:off x="833725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649" name="TextBox 648"/>
        <xdr:cNvSpPr txBox="1"/>
      </xdr:nvSpPr>
      <xdr:spPr>
        <a:xfrm>
          <a:off x="833725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454" cy="264560"/>
    <xdr:sp macro="" textlink="">
      <xdr:nvSpPr>
        <xdr:cNvPr id="650" name="TextBox 649"/>
        <xdr:cNvSpPr txBox="1"/>
      </xdr:nvSpPr>
      <xdr:spPr>
        <a:xfrm flipH="1">
          <a:off x="8473706" y="5200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651" name="TextBox 650"/>
        <xdr:cNvSpPr txBox="1"/>
      </xdr:nvSpPr>
      <xdr:spPr>
        <a:xfrm>
          <a:off x="9318330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652" name="TextBox 651"/>
        <xdr:cNvSpPr txBox="1"/>
      </xdr:nvSpPr>
      <xdr:spPr>
        <a:xfrm>
          <a:off x="9318330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454" cy="264560"/>
    <xdr:sp macro="" textlink="">
      <xdr:nvSpPr>
        <xdr:cNvPr id="653" name="TextBox 652"/>
        <xdr:cNvSpPr txBox="1"/>
      </xdr:nvSpPr>
      <xdr:spPr>
        <a:xfrm flipH="1">
          <a:off x="9454781" y="5200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654" name="TextBox 653"/>
        <xdr:cNvSpPr txBox="1"/>
      </xdr:nvSpPr>
      <xdr:spPr>
        <a:xfrm>
          <a:off x="1029940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655" name="TextBox 654"/>
        <xdr:cNvSpPr txBox="1"/>
      </xdr:nvSpPr>
      <xdr:spPr>
        <a:xfrm>
          <a:off x="1029940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454" cy="264560"/>
    <xdr:sp macro="" textlink="">
      <xdr:nvSpPr>
        <xdr:cNvPr id="656" name="TextBox 655"/>
        <xdr:cNvSpPr txBox="1"/>
      </xdr:nvSpPr>
      <xdr:spPr>
        <a:xfrm flipH="1">
          <a:off x="10435856" y="5200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57" name="TextBox 656"/>
        <xdr:cNvSpPr txBox="1"/>
      </xdr:nvSpPr>
      <xdr:spPr>
        <a:xfrm>
          <a:off x="11299530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58" name="TextBox 657"/>
        <xdr:cNvSpPr txBox="1"/>
      </xdr:nvSpPr>
      <xdr:spPr>
        <a:xfrm>
          <a:off x="11299530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59" name="TextBox 658"/>
        <xdr:cNvSpPr txBox="1"/>
      </xdr:nvSpPr>
      <xdr:spPr>
        <a:xfrm>
          <a:off x="11299530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60" name="TextBox 659"/>
        <xdr:cNvSpPr txBox="1"/>
      </xdr:nvSpPr>
      <xdr:spPr>
        <a:xfrm>
          <a:off x="11299530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443023</xdr:colOff>
      <xdr:row>3</xdr:row>
      <xdr:rowOff>199361</xdr:rowOff>
    </xdr:from>
    <xdr:ext cx="125375" cy="264560"/>
    <xdr:sp macro="" textlink="">
      <xdr:nvSpPr>
        <xdr:cNvPr id="661" name="TextBox 660"/>
        <xdr:cNvSpPr txBox="1"/>
      </xdr:nvSpPr>
      <xdr:spPr>
        <a:xfrm>
          <a:off x="985948" y="146618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662" name="TextBox 661"/>
        <xdr:cNvSpPr txBox="1"/>
      </xdr:nvSpPr>
      <xdr:spPr>
        <a:xfrm>
          <a:off x="542260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1938226</xdr:colOff>
      <xdr:row>4</xdr:row>
      <xdr:rowOff>542703</xdr:rowOff>
    </xdr:from>
    <xdr:ext cx="125375" cy="264560"/>
    <xdr:sp macro="" textlink="">
      <xdr:nvSpPr>
        <xdr:cNvPr id="663" name="TextBox 662"/>
        <xdr:cNvSpPr txBox="1"/>
      </xdr:nvSpPr>
      <xdr:spPr>
        <a:xfrm>
          <a:off x="2481151" y="2714403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664" name="TextBox 663"/>
        <xdr:cNvSpPr txBox="1"/>
      </xdr:nvSpPr>
      <xdr:spPr>
        <a:xfrm>
          <a:off x="542260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13</xdr:row>
      <xdr:rowOff>0</xdr:rowOff>
    </xdr:from>
    <xdr:ext cx="125375" cy="264560"/>
    <xdr:sp macro="" textlink="">
      <xdr:nvSpPr>
        <xdr:cNvPr id="665" name="TextBox 664"/>
        <xdr:cNvSpPr txBox="1"/>
      </xdr:nvSpPr>
      <xdr:spPr>
        <a:xfrm>
          <a:off x="4536780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13</xdr:row>
      <xdr:rowOff>0</xdr:rowOff>
    </xdr:from>
    <xdr:ext cx="125375" cy="264560"/>
    <xdr:sp macro="" textlink="">
      <xdr:nvSpPr>
        <xdr:cNvPr id="666" name="TextBox 665"/>
        <xdr:cNvSpPr txBox="1"/>
      </xdr:nvSpPr>
      <xdr:spPr>
        <a:xfrm>
          <a:off x="4536780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13</xdr:row>
      <xdr:rowOff>0</xdr:rowOff>
    </xdr:from>
    <xdr:ext cx="66454" cy="264560"/>
    <xdr:sp macro="" textlink="">
      <xdr:nvSpPr>
        <xdr:cNvPr id="667" name="TextBox 666"/>
        <xdr:cNvSpPr txBox="1"/>
      </xdr:nvSpPr>
      <xdr:spPr>
        <a:xfrm flipH="1">
          <a:off x="4673231" y="5200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68" name="TextBox 667"/>
        <xdr:cNvSpPr txBox="1"/>
      </xdr:nvSpPr>
      <xdr:spPr>
        <a:xfrm>
          <a:off x="11299530" y="8201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69" name="TextBox 668"/>
        <xdr:cNvSpPr txBox="1"/>
      </xdr:nvSpPr>
      <xdr:spPr>
        <a:xfrm>
          <a:off x="11299530" y="8201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70" name="TextBox 669"/>
        <xdr:cNvSpPr txBox="1"/>
      </xdr:nvSpPr>
      <xdr:spPr>
        <a:xfrm>
          <a:off x="11299530" y="8201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671" name="TextBox 670"/>
        <xdr:cNvSpPr txBox="1"/>
      </xdr:nvSpPr>
      <xdr:spPr>
        <a:xfrm>
          <a:off x="11347376" y="82674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72" name="TextBox 671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73" name="TextBox 672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74" name="TextBox 673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75" name="TextBox 674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76" name="TextBox 675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77" name="TextBox 676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78" name="TextBox 677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79" name="TextBox 678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80" name="TextBox 679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81" name="TextBox 680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82" name="TextBox 681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83" name="TextBox 682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84" name="TextBox 683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85" name="TextBox 684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86" name="TextBox 685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87" name="TextBox 686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88" name="TextBox 687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89" name="TextBox 688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90" name="TextBox 689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91" name="TextBox 690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92" name="TextBox 691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93" name="TextBox 692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94" name="TextBox 693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95" name="TextBox 694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96" name="TextBox 695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97" name="TextBox 696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98" name="TextBox 697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699" name="TextBox 698"/>
        <xdr:cNvSpPr txBox="1"/>
      </xdr:nvSpPr>
      <xdr:spPr>
        <a:xfrm>
          <a:off x="11299530" y="8401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00" name="TextBox 699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01" name="TextBox 700"/>
        <xdr:cNvSpPr txBox="1"/>
      </xdr:nvSpPr>
      <xdr:spPr>
        <a:xfrm>
          <a:off x="11299530" y="8001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02" name="TextBox 701"/>
        <xdr:cNvSpPr txBox="1"/>
      </xdr:nvSpPr>
      <xdr:spPr>
        <a:xfrm>
          <a:off x="11299530" y="8001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703" name="TextBox 702"/>
        <xdr:cNvSpPr txBox="1"/>
      </xdr:nvSpPr>
      <xdr:spPr>
        <a:xfrm>
          <a:off x="11347376" y="72673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04" name="TextBox 703"/>
        <xdr:cNvSpPr txBox="1"/>
      </xdr:nvSpPr>
      <xdr:spPr>
        <a:xfrm>
          <a:off x="11299530" y="8001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05" name="TextBox 704"/>
        <xdr:cNvSpPr txBox="1"/>
      </xdr:nvSpPr>
      <xdr:spPr>
        <a:xfrm>
          <a:off x="11299530" y="8001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06" name="TextBox 705"/>
        <xdr:cNvSpPr txBox="1"/>
      </xdr:nvSpPr>
      <xdr:spPr>
        <a:xfrm>
          <a:off x="11299530" y="6800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07" name="TextBox 706"/>
        <xdr:cNvSpPr txBox="1"/>
      </xdr:nvSpPr>
      <xdr:spPr>
        <a:xfrm>
          <a:off x="11299530" y="7000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08" name="TextBox 707"/>
        <xdr:cNvSpPr txBox="1"/>
      </xdr:nvSpPr>
      <xdr:spPr>
        <a:xfrm>
          <a:off x="11299530" y="7000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09" name="TextBox 708"/>
        <xdr:cNvSpPr txBox="1"/>
      </xdr:nvSpPr>
      <xdr:spPr>
        <a:xfrm>
          <a:off x="11299530" y="6800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10" name="TextBox 709"/>
        <xdr:cNvSpPr txBox="1"/>
      </xdr:nvSpPr>
      <xdr:spPr>
        <a:xfrm>
          <a:off x="11299530" y="7000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11" name="TextBox 710"/>
        <xdr:cNvSpPr txBox="1"/>
      </xdr:nvSpPr>
      <xdr:spPr>
        <a:xfrm>
          <a:off x="11299530" y="7000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12" name="TextBox 711"/>
        <xdr:cNvSpPr txBox="1"/>
      </xdr:nvSpPr>
      <xdr:spPr>
        <a:xfrm>
          <a:off x="11299530" y="7000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13" name="TextBox 712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14" name="TextBox 713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15" name="TextBox 714"/>
        <xdr:cNvSpPr txBox="1"/>
      </xdr:nvSpPr>
      <xdr:spPr>
        <a:xfrm>
          <a:off x="11299530" y="7000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16" name="TextBox 715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17" name="TextBox 716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18" name="TextBox 717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19" name="TextBox 718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20" name="TextBox 719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21" name="TextBox 720"/>
        <xdr:cNvSpPr txBox="1"/>
      </xdr:nvSpPr>
      <xdr:spPr>
        <a:xfrm>
          <a:off x="11299530" y="8001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22" name="TextBox 721"/>
        <xdr:cNvSpPr txBox="1"/>
      </xdr:nvSpPr>
      <xdr:spPr>
        <a:xfrm>
          <a:off x="11299530" y="8001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723" name="TextBox 722"/>
        <xdr:cNvSpPr txBox="1"/>
      </xdr:nvSpPr>
      <xdr:spPr>
        <a:xfrm>
          <a:off x="11347376" y="72673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24" name="TextBox 723"/>
        <xdr:cNvSpPr txBox="1"/>
      </xdr:nvSpPr>
      <xdr:spPr>
        <a:xfrm>
          <a:off x="11299530" y="8001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25" name="TextBox 724"/>
        <xdr:cNvSpPr txBox="1"/>
      </xdr:nvSpPr>
      <xdr:spPr>
        <a:xfrm>
          <a:off x="11299530" y="8001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26" name="TextBox 725"/>
        <xdr:cNvSpPr txBox="1"/>
      </xdr:nvSpPr>
      <xdr:spPr>
        <a:xfrm>
          <a:off x="11299530" y="8001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727" name="TextBox 726"/>
        <xdr:cNvSpPr txBox="1"/>
      </xdr:nvSpPr>
      <xdr:spPr>
        <a:xfrm>
          <a:off x="11347376" y="80674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28" name="TextBox 727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29" name="TextBox 728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30" name="TextBox 729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31" name="TextBox 730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32" name="TextBox 731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33" name="TextBox 732"/>
        <xdr:cNvSpPr txBox="1"/>
      </xdr:nvSpPr>
      <xdr:spPr>
        <a:xfrm>
          <a:off x="11299530" y="8001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34" name="TextBox 733"/>
        <xdr:cNvSpPr txBox="1"/>
      </xdr:nvSpPr>
      <xdr:spPr>
        <a:xfrm>
          <a:off x="11299530" y="8001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35" name="TextBox 734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36" name="TextBox 735"/>
        <xdr:cNvSpPr txBox="1"/>
      </xdr:nvSpPr>
      <xdr:spPr>
        <a:xfrm>
          <a:off x="11299530" y="8001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37" name="TextBox 736"/>
        <xdr:cNvSpPr txBox="1"/>
      </xdr:nvSpPr>
      <xdr:spPr>
        <a:xfrm>
          <a:off x="11299530" y="8001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38" name="TextBox 737"/>
        <xdr:cNvSpPr txBox="1"/>
      </xdr:nvSpPr>
      <xdr:spPr>
        <a:xfrm>
          <a:off x="11299530" y="8001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39" name="TextBox 738"/>
        <xdr:cNvSpPr txBox="1"/>
      </xdr:nvSpPr>
      <xdr:spPr>
        <a:xfrm>
          <a:off x="11299530" y="8001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40" name="TextBox 739"/>
        <xdr:cNvSpPr txBox="1"/>
      </xdr:nvSpPr>
      <xdr:spPr>
        <a:xfrm>
          <a:off x="11299530" y="8601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41" name="TextBox 740"/>
        <xdr:cNvSpPr txBox="1"/>
      </xdr:nvSpPr>
      <xdr:spPr>
        <a:xfrm>
          <a:off x="11299530" y="8601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42" name="TextBox 741"/>
        <xdr:cNvSpPr txBox="1"/>
      </xdr:nvSpPr>
      <xdr:spPr>
        <a:xfrm>
          <a:off x="11299530" y="8601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43" name="TextBox 742"/>
        <xdr:cNvSpPr txBox="1"/>
      </xdr:nvSpPr>
      <xdr:spPr>
        <a:xfrm>
          <a:off x="11299530" y="8601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44" name="TextBox 743"/>
        <xdr:cNvSpPr txBox="1"/>
      </xdr:nvSpPr>
      <xdr:spPr>
        <a:xfrm>
          <a:off x="11299530" y="8601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45" name="TextBox 744"/>
        <xdr:cNvSpPr txBox="1"/>
      </xdr:nvSpPr>
      <xdr:spPr>
        <a:xfrm>
          <a:off x="11299530" y="8601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46" name="TextBox 745"/>
        <xdr:cNvSpPr txBox="1"/>
      </xdr:nvSpPr>
      <xdr:spPr>
        <a:xfrm>
          <a:off x="11299530" y="8601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47" name="TextBox 746"/>
        <xdr:cNvSpPr txBox="1"/>
      </xdr:nvSpPr>
      <xdr:spPr>
        <a:xfrm>
          <a:off x="11299530" y="8601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48" name="TextBox 747"/>
        <xdr:cNvSpPr txBox="1"/>
      </xdr:nvSpPr>
      <xdr:spPr>
        <a:xfrm>
          <a:off x="11299530" y="8601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49" name="TextBox 748"/>
        <xdr:cNvSpPr txBox="1"/>
      </xdr:nvSpPr>
      <xdr:spPr>
        <a:xfrm>
          <a:off x="11299530" y="8601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50" name="TextBox 749"/>
        <xdr:cNvSpPr txBox="1"/>
      </xdr:nvSpPr>
      <xdr:spPr>
        <a:xfrm>
          <a:off x="11299530" y="8601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51" name="TextBox 750"/>
        <xdr:cNvSpPr txBox="1"/>
      </xdr:nvSpPr>
      <xdr:spPr>
        <a:xfrm>
          <a:off x="11299530" y="8601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52" name="TextBox 751"/>
        <xdr:cNvSpPr txBox="1"/>
      </xdr:nvSpPr>
      <xdr:spPr>
        <a:xfrm>
          <a:off x="11299530" y="8601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53" name="TextBox 752"/>
        <xdr:cNvSpPr txBox="1"/>
      </xdr:nvSpPr>
      <xdr:spPr>
        <a:xfrm>
          <a:off x="11299530" y="8601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54" name="TextBox 753"/>
        <xdr:cNvSpPr txBox="1"/>
      </xdr:nvSpPr>
      <xdr:spPr>
        <a:xfrm>
          <a:off x="11299530" y="9601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55" name="TextBox 754"/>
        <xdr:cNvSpPr txBox="1"/>
      </xdr:nvSpPr>
      <xdr:spPr>
        <a:xfrm>
          <a:off x="11299530" y="9601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56" name="TextBox 755"/>
        <xdr:cNvSpPr txBox="1"/>
      </xdr:nvSpPr>
      <xdr:spPr>
        <a:xfrm>
          <a:off x="11299530" y="9801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57" name="TextBox 756"/>
        <xdr:cNvSpPr txBox="1"/>
      </xdr:nvSpPr>
      <xdr:spPr>
        <a:xfrm>
          <a:off x="11299530" y="9801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58" name="TextBox 757"/>
        <xdr:cNvSpPr txBox="1"/>
      </xdr:nvSpPr>
      <xdr:spPr>
        <a:xfrm>
          <a:off x="11299530" y="9601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59" name="TextBox 758"/>
        <xdr:cNvSpPr txBox="1"/>
      </xdr:nvSpPr>
      <xdr:spPr>
        <a:xfrm>
          <a:off x="11299530" y="9801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60" name="TextBox 759"/>
        <xdr:cNvSpPr txBox="1"/>
      </xdr:nvSpPr>
      <xdr:spPr>
        <a:xfrm>
          <a:off x="11299530" y="9801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61" name="TextBox 760"/>
        <xdr:cNvSpPr txBox="1"/>
      </xdr:nvSpPr>
      <xdr:spPr>
        <a:xfrm>
          <a:off x="11299530" y="9601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62" name="TextBox 761"/>
        <xdr:cNvSpPr txBox="1"/>
      </xdr:nvSpPr>
      <xdr:spPr>
        <a:xfrm>
          <a:off x="11299530" y="9601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63" name="TextBox 762"/>
        <xdr:cNvSpPr txBox="1"/>
      </xdr:nvSpPr>
      <xdr:spPr>
        <a:xfrm>
          <a:off x="11299530" y="9801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764" name="TextBox 763"/>
        <xdr:cNvSpPr txBox="1"/>
      </xdr:nvSpPr>
      <xdr:spPr>
        <a:xfrm>
          <a:off x="11299530" y="9801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65" name="TextBox 764"/>
        <xdr:cNvSpPr txBox="1"/>
      </xdr:nvSpPr>
      <xdr:spPr>
        <a:xfrm>
          <a:off x="11299530" y="11001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66" name="TextBox 765"/>
        <xdr:cNvSpPr txBox="1"/>
      </xdr:nvSpPr>
      <xdr:spPr>
        <a:xfrm>
          <a:off x="11299530" y="11001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67" name="TextBox 766"/>
        <xdr:cNvSpPr txBox="1"/>
      </xdr:nvSpPr>
      <xdr:spPr>
        <a:xfrm>
          <a:off x="11299530" y="11401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68" name="TextBox 767"/>
        <xdr:cNvSpPr txBox="1"/>
      </xdr:nvSpPr>
      <xdr:spPr>
        <a:xfrm>
          <a:off x="11299530" y="11401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69" name="TextBox 768"/>
        <xdr:cNvSpPr txBox="1"/>
      </xdr:nvSpPr>
      <xdr:spPr>
        <a:xfrm>
          <a:off x="11299530" y="11201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70" name="TextBox 769"/>
        <xdr:cNvSpPr txBox="1"/>
      </xdr:nvSpPr>
      <xdr:spPr>
        <a:xfrm>
          <a:off x="11299530" y="11201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71" name="TextBox 770"/>
        <xdr:cNvSpPr txBox="1"/>
      </xdr:nvSpPr>
      <xdr:spPr>
        <a:xfrm>
          <a:off x="11299530" y="11401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72" name="TextBox 771"/>
        <xdr:cNvSpPr txBox="1"/>
      </xdr:nvSpPr>
      <xdr:spPr>
        <a:xfrm>
          <a:off x="11299530" y="11401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73" name="TextBox 772"/>
        <xdr:cNvSpPr txBox="1"/>
      </xdr:nvSpPr>
      <xdr:spPr>
        <a:xfrm>
          <a:off x="11299530" y="11201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74" name="TextBox 773"/>
        <xdr:cNvSpPr txBox="1"/>
      </xdr:nvSpPr>
      <xdr:spPr>
        <a:xfrm>
          <a:off x="11299530" y="11201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75" name="TextBox 774"/>
        <xdr:cNvSpPr txBox="1"/>
      </xdr:nvSpPr>
      <xdr:spPr>
        <a:xfrm>
          <a:off x="11299530" y="11401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76" name="TextBox 775"/>
        <xdr:cNvSpPr txBox="1"/>
      </xdr:nvSpPr>
      <xdr:spPr>
        <a:xfrm>
          <a:off x="11299530" y="11401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77" name="TextBox 776"/>
        <xdr:cNvSpPr txBox="1"/>
      </xdr:nvSpPr>
      <xdr:spPr>
        <a:xfrm>
          <a:off x="11299530" y="11201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78" name="TextBox 777"/>
        <xdr:cNvSpPr txBox="1"/>
      </xdr:nvSpPr>
      <xdr:spPr>
        <a:xfrm>
          <a:off x="11299530" y="11201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79" name="TextBox 778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80" name="TextBox 779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81" name="TextBox 780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82" name="TextBox 781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83" name="TextBox 782"/>
        <xdr:cNvSpPr txBox="1"/>
      </xdr:nvSpPr>
      <xdr:spPr>
        <a:xfrm>
          <a:off x="11299530" y="1400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84" name="TextBox 783"/>
        <xdr:cNvSpPr txBox="1"/>
      </xdr:nvSpPr>
      <xdr:spPr>
        <a:xfrm>
          <a:off x="11299530" y="1400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85" name="TextBox 784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86" name="TextBox 785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87" name="TextBox 786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88" name="TextBox 787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89" name="TextBox 788"/>
        <xdr:cNvSpPr txBox="1"/>
      </xdr:nvSpPr>
      <xdr:spPr>
        <a:xfrm>
          <a:off x="11299530" y="1400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90" name="TextBox 789"/>
        <xdr:cNvSpPr txBox="1"/>
      </xdr:nvSpPr>
      <xdr:spPr>
        <a:xfrm>
          <a:off x="11299530" y="1400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91" name="TextBox 790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92" name="TextBox 791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93" name="TextBox 792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14</xdr:row>
      <xdr:rowOff>0</xdr:rowOff>
    </xdr:from>
    <xdr:ext cx="125375" cy="264560"/>
    <xdr:sp macro="" textlink="">
      <xdr:nvSpPr>
        <xdr:cNvPr id="794" name="TextBox 793"/>
        <xdr:cNvSpPr txBox="1"/>
      </xdr:nvSpPr>
      <xdr:spPr>
        <a:xfrm>
          <a:off x="11299530" y="13354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95" name="TextBox 794"/>
        <xdr:cNvSpPr txBox="1"/>
      </xdr:nvSpPr>
      <xdr:spPr>
        <a:xfrm>
          <a:off x="11299530" y="1400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96" name="TextBox 795"/>
        <xdr:cNvSpPr txBox="1"/>
      </xdr:nvSpPr>
      <xdr:spPr>
        <a:xfrm>
          <a:off x="11299530" y="1400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97" name="TextBox 796"/>
        <xdr:cNvSpPr txBox="1"/>
      </xdr:nvSpPr>
      <xdr:spPr>
        <a:xfrm>
          <a:off x="11299530" y="1400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98" name="TextBox 797"/>
        <xdr:cNvSpPr txBox="1"/>
      </xdr:nvSpPr>
      <xdr:spPr>
        <a:xfrm>
          <a:off x="11299530" y="1400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799" name="TextBox 798"/>
        <xdr:cNvSpPr txBox="1"/>
      </xdr:nvSpPr>
      <xdr:spPr>
        <a:xfrm>
          <a:off x="11299530" y="1400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00" name="TextBox 799"/>
        <xdr:cNvSpPr txBox="1"/>
      </xdr:nvSpPr>
      <xdr:spPr>
        <a:xfrm>
          <a:off x="11299530" y="14001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01" name="TextBox 800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02" name="TextBox 801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03" name="TextBox 802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04" name="TextBox 803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05" name="TextBox 804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06" name="TextBox 805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07" name="TextBox 806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08" name="TextBox 807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09" name="TextBox 808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10" name="TextBox 809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11" name="TextBox 810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12" name="TextBox 811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13" name="TextBox 812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14" name="TextBox 813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15" name="TextBox 814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16" name="TextBox 815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17" name="TextBox 816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18" name="TextBox 817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19" name="TextBox 818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20" name="TextBox 819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21" name="TextBox 820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22" name="TextBox 821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23" name="TextBox 822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24" name="TextBox 823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25" name="TextBox 824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26" name="TextBox 825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27" name="TextBox 826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28" name="TextBox 827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29" name="TextBox 828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30" name="TextBox 829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31" name="TextBox 830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32" name="TextBox 831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33" name="TextBox 832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34" name="TextBox 833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35" name="TextBox 834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36" name="TextBox 835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37" name="TextBox 836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38" name="TextBox 837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39" name="TextBox 838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40" name="TextBox 839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41" name="TextBox 840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15</xdr:row>
      <xdr:rowOff>0</xdr:rowOff>
    </xdr:from>
    <xdr:ext cx="125375" cy="264560"/>
    <xdr:sp macro="" textlink="">
      <xdr:nvSpPr>
        <xdr:cNvPr id="842" name="TextBox 841"/>
        <xdr:cNvSpPr txBox="1"/>
      </xdr:nvSpPr>
      <xdr:spPr>
        <a:xfrm>
          <a:off x="11299530" y="14401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43" name="TextBox 842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44" name="TextBox 843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45" name="TextBox 844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46" name="TextBox 845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47" name="TextBox 846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48" name="TextBox 847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49" name="TextBox 848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50" name="TextBox 849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51" name="TextBox 850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52" name="TextBox 851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53" name="TextBox 852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54" name="TextBox 853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55" name="TextBox 854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56" name="TextBox 855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57" name="TextBox 856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58" name="TextBox 857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59" name="TextBox 858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60" name="TextBox 859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61" name="TextBox 860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62" name="TextBox 861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63" name="TextBox 862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64" name="TextBox 863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65" name="TextBox 864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66" name="TextBox 865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67" name="TextBox 866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68" name="TextBox 867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69" name="TextBox 868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70" name="TextBox 869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71" name="TextBox 870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72" name="TextBox 871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73" name="TextBox 872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74" name="TextBox 873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75" name="TextBox 874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76" name="TextBox 875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77" name="TextBox 876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78" name="TextBox 877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79" name="TextBox 878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80" name="TextBox 879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81" name="TextBox 880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82" name="TextBox 881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83" name="TextBox 882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84" name="TextBox 883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85" name="TextBox 884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86" name="TextBox 885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87" name="TextBox 886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88" name="TextBox 887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89" name="TextBox 888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90" name="TextBox 889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91" name="TextBox 890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16</xdr:row>
      <xdr:rowOff>0</xdr:rowOff>
    </xdr:from>
    <xdr:ext cx="125375" cy="264560"/>
    <xdr:sp macro="" textlink="">
      <xdr:nvSpPr>
        <xdr:cNvPr id="892" name="TextBox 891"/>
        <xdr:cNvSpPr txBox="1"/>
      </xdr:nvSpPr>
      <xdr:spPr>
        <a:xfrm>
          <a:off x="11299530" y="14601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93" name="TextBox 892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94" name="TextBox 893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95" name="TextBox 894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96" name="TextBox 895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97" name="TextBox 896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98" name="TextBox 897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899" name="TextBox 898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900" name="TextBox 899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901" name="TextBox 900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902" name="TextBox 901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903" name="TextBox 902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904" name="TextBox 903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905" name="TextBox 904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906" name="TextBox 905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907" name="TextBox 906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908" name="TextBox 907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909" name="TextBox 908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910" name="TextBox 909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911" name="TextBox 910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912" name="TextBox 911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913" name="TextBox 912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914" name="TextBox 913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915" name="TextBox 914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17</xdr:row>
      <xdr:rowOff>0</xdr:rowOff>
    </xdr:from>
    <xdr:ext cx="125375" cy="264560"/>
    <xdr:sp macro="" textlink="">
      <xdr:nvSpPr>
        <xdr:cNvPr id="916" name="TextBox 915"/>
        <xdr:cNvSpPr txBox="1"/>
      </xdr:nvSpPr>
      <xdr:spPr>
        <a:xfrm>
          <a:off x="11299530" y="14801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17" name="TextBox 916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18" name="TextBox 917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19" name="TextBox 918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20" name="TextBox 919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21" name="TextBox 920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22" name="TextBox 921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23" name="TextBox 922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24" name="TextBox 923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25" name="TextBox 924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26" name="TextBox 925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27" name="TextBox 926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28" name="TextBox 927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29" name="TextBox 928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30" name="TextBox 929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31" name="TextBox 930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32" name="TextBox 931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33" name="TextBox 932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34" name="TextBox 933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35" name="TextBox 934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36" name="TextBox 935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37" name="TextBox 936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38" name="TextBox 937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39" name="TextBox 938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40" name="TextBox 939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41" name="TextBox 940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42" name="TextBox 941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43" name="TextBox 942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44" name="TextBox 943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45" name="TextBox 944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46" name="TextBox 945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47" name="TextBox 946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48" name="TextBox 947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49" name="TextBox 948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50" name="TextBox 949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51" name="TextBox 950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52" name="TextBox 951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53" name="TextBox 952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54" name="TextBox 953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55" name="TextBox 954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56" name="TextBox 955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57" name="TextBox 956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58" name="TextBox 957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59" name="TextBox 958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60" name="TextBox 959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61" name="TextBox 960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62" name="TextBox 961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63" name="TextBox 962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64" name="TextBox 963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65" name="TextBox 964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66" name="TextBox 965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67" name="TextBox 966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68" name="TextBox 967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69" name="TextBox 968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70" name="TextBox 969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71" name="TextBox 970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72" name="TextBox 971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73" name="TextBox 972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74" name="TextBox 973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75" name="TextBox 974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19</xdr:row>
      <xdr:rowOff>0</xdr:rowOff>
    </xdr:from>
    <xdr:ext cx="125375" cy="264560"/>
    <xdr:sp macro="" textlink="">
      <xdr:nvSpPr>
        <xdr:cNvPr id="976" name="TextBox 975"/>
        <xdr:cNvSpPr txBox="1"/>
      </xdr:nvSpPr>
      <xdr:spPr>
        <a:xfrm>
          <a:off x="11299530" y="15201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1960378</xdr:colOff>
      <xdr:row>4</xdr:row>
      <xdr:rowOff>454099</xdr:rowOff>
    </xdr:from>
    <xdr:ext cx="66454" cy="264560"/>
    <xdr:sp macro="" textlink="">
      <xdr:nvSpPr>
        <xdr:cNvPr id="979" name="TextBox 978"/>
        <xdr:cNvSpPr txBox="1"/>
      </xdr:nvSpPr>
      <xdr:spPr>
        <a:xfrm flipH="1">
          <a:off x="2503303" y="262579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90" name="TextBox 989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480746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034" name="TextBox 1033"/>
        <xdr:cNvSpPr txBox="1"/>
      </xdr:nvSpPr>
      <xdr:spPr>
        <a:xfrm>
          <a:off x="542260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035" name="TextBox 1034"/>
        <xdr:cNvSpPr txBox="1"/>
      </xdr:nvSpPr>
      <xdr:spPr>
        <a:xfrm>
          <a:off x="542260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2037907</xdr:colOff>
      <xdr:row>3</xdr:row>
      <xdr:rowOff>454099</xdr:rowOff>
    </xdr:from>
    <xdr:ext cx="66454" cy="264560"/>
    <xdr:sp macro="" textlink="">
      <xdr:nvSpPr>
        <xdr:cNvPr id="1036" name="TextBox 1035"/>
        <xdr:cNvSpPr txBox="1"/>
      </xdr:nvSpPr>
      <xdr:spPr>
        <a:xfrm flipH="1">
          <a:off x="2580832" y="172092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1705639</xdr:colOff>
      <xdr:row>4</xdr:row>
      <xdr:rowOff>520552</xdr:rowOff>
    </xdr:from>
    <xdr:ext cx="66454" cy="264560"/>
    <xdr:sp macro="" textlink="">
      <xdr:nvSpPr>
        <xdr:cNvPr id="1039" name="TextBox 1038"/>
        <xdr:cNvSpPr txBox="1"/>
      </xdr:nvSpPr>
      <xdr:spPr>
        <a:xfrm flipH="1">
          <a:off x="2248564" y="2692252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1095" name="TextBox 1094"/>
        <xdr:cNvSpPr txBox="1"/>
      </xdr:nvSpPr>
      <xdr:spPr>
        <a:xfrm>
          <a:off x="5422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1096" name="TextBox 1095"/>
        <xdr:cNvSpPr txBox="1"/>
      </xdr:nvSpPr>
      <xdr:spPr>
        <a:xfrm>
          <a:off x="5422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1097" name="TextBox 1096"/>
        <xdr:cNvSpPr txBox="1"/>
      </xdr:nvSpPr>
      <xdr:spPr>
        <a:xfrm>
          <a:off x="5422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1098" name="TextBox 1097"/>
        <xdr:cNvSpPr txBox="1"/>
      </xdr:nvSpPr>
      <xdr:spPr>
        <a:xfrm>
          <a:off x="5422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1772093</xdr:colOff>
      <xdr:row>4</xdr:row>
      <xdr:rowOff>564854</xdr:rowOff>
    </xdr:from>
    <xdr:ext cx="66454" cy="264560"/>
    <xdr:sp macro="" textlink="">
      <xdr:nvSpPr>
        <xdr:cNvPr id="1101" name="TextBox 1100"/>
        <xdr:cNvSpPr txBox="1"/>
      </xdr:nvSpPr>
      <xdr:spPr>
        <a:xfrm flipH="1">
          <a:off x="2315018" y="27365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12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480746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1950631</xdr:colOff>
      <xdr:row>4</xdr:row>
      <xdr:rowOff>498400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493556" y="267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1157" name="TextBox 1156"/>
        <xdr:cNvSpPr txBox="1"/>
      </xdr:nvSpPr>
      <xdr:spPr>
        <a:xfrm>
          <a:off x="5422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1860697</xdr:colOff>
      <xdr:row>4</xdr:row>
      <xdr:rowOff>476250</xdr:rowOff>
    </xdr:from>
    <xdr:ext cx="66454" cy="264560"/>
    <xdr:sp macro="" textlink="">
      <xdr:nvSpPr>
        <xdr:cNvPr id="1160" name="TextBox 1159"/>
        <xdr:cNvSpPr txBox="1"/>
      </xdr:nvSpPr>
      <xdr:spPr>
        <a:xfrm flipH="1">
          <a:off x="2403622" y="26479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13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480746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1762346</xdr:colOff>
      <xdr:row>4</xdr:row>
      <xdr:rowOff>487325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305271" y="265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1216" name="TextBox 1215"/>
        <xdr:cNvSpPr txBox="1"/>
      </xdr:nvSpPr>
      <xdr:spPr>
        <a:xfrm>
          <a:off x="542260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993258</xdr:colOff>
      <xdr:row>3</xdr:row>
      <xdr:rowOff>343343</xdr:rowOff>
    </xdr:from>
    <xdr:ext cx="125375" cy="264560"/>
    <xdr:sp macro="" textlink="">
      <xdr:nvSpPr>
        <xdr:cNvPr id="1217" name="TextBox 1216"/>
        <xdr:cNvSpPr txBox="1"/>
      </xdr:nvSpPr>
      <xdr:spPr>
        <a:xfrm>
          <a:off x="1536183" y="161016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1879305</xdr:colOff>
      <xdr:row>4</xdr:row>
      <xdr:rowOff>465174</xdr:rowOff>
    </xdr:from>
    <xdr:ext cx="125375" cy="264560"/>
    <xdr:sp macro="" textlink="">
      <xdr:nvSpPr>
        <xdr:cNvPr id="1218" name="TextBox 1217"/>
        <xdr:cNvSpPr txBox="1"/>
      </xdr:nvSpPr>
      <xdr:spPr>
        <a:xfrm>
          <a:off x="2422230" y="2636874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1945758</xdr:colOff>
      <xdr:row>4</xdr:row>
      <xdr:rowOff>409796</xdr:rowOff>
    </xdr:from>
    <xdr:ext cx="125375" cy="264560"/>
    <xdr:sp macro="" textlink="">
      <xdr:nvSpPr>
        <xdr:cNvPr id="1219" name="TextBox 1218"/>
        <xdr:cNvSpPr txBox="1"/>
      </xdr:nvSpPr>
      <xdr:spPr>
        <a:xfrm>
          <a:off x="2488683" y="258149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1222" name="TextBox 1221"/>
        <xdr:cNvSpPr txBox="1"/>
      </xdr:nvSpPr>
      <xdr:spPr>
        <a:xfrm flipH="1">
          <a:off x="6877050" y="4800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278" name="TextBox 1277"/>
        <xdr:cNvSpPr txBox="1"/>
      </xdr:nvSpPr>
      <xdr:spPr>
        <a:xfrm>
          <a:off x="732760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279" name="TextBox 1278"/>
        <xdr:cNvSpPr txBox="1"/>
      </xdr:nvSpPr>
      <xdr:spPr>
        <a:xfrm>
          <a:off x="732760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280" name="TextBox 1279"/>
        <xdr:cNvSpPr txBox="1"/>
      </xdr:nvSpPr>
      <xdr:spPr>
        <a:xfrm>
          <a:off x="732760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281" name="TextBox 1280"/>
        <xdr:cNvSpPr txBox="1"/>
      </xdr:nvSpPr>
      <xdr:spPr>
        <a:xfrm>
          <a:off x="732760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1282" name="TextBox 1281"/>
        <xdr:cNvSpPr txBox="1"/>
      </xdr:nvSpPr>
      <xdr:spPr>
        <a:xfrm flipH="1">
          <a:off x="7464056" y="4800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1285" name="TextBox 1284"/>
        <xdr:cNvSpPr txBox="1"/>
      </xdr:nvSpPr>
      <xdr:spPr>
        <a:xfrm flipH="1">
          <a:off x="6877050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1341" name="TextBox 1340"/>
        <xdr:cNvSpPr txBox="1"/>
      </xdr:nvSpPr>
      <xdr:spPr>
        <a:xfrm>
          <a:off x="7327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1342" name="TextBox 1341"/>
        <xdr:cNvSpPr txBox="1"/>
      </xdr:nvSpPr>
      <xdr:spPr>
        <a:xfrm>
          <a:off x="7327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1343" name="TextBox 1342"/>
        <xdr:cNvSpPr txBox="1"/>
      </xdr:nvSpPr>
      <xdr:spPr>
        <a:xfrm>
          <a:off x="7327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1344" name="TextBox 1343"/>
        <xdr:cNvSpPr txBox="1"/>
      </xdr:nvSpPr>
      <xdr:spPr>
        <a:xfrm>
          <a:off x="7327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1345" name="TextBox 1344"/>
        <xdr:cNvSpPr txBox="1"/>
      </xdr:nvSpPr>
      <xdr:spPr>
        <a:xfrm flipH="1">
          <a:off x="7464056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1348" name="TextBox 1347"/>
        <xdr:cNvSpPr txBox="1"/>
      </xdr:nvSpPr>
      <xdr:spPr>
        <a:xfrm flipH="1">
          <a:off x="6877050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1404" name="TextBox 1403"/>
        <xdr:cNvSpPr txBox="1"/>
      </xdr:nvSpPr>
      <xdr:spPr>
        <a:xfrm>
          <a:off x="7327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1405" name="TextBox 1404"/>
        <xdr:cNvSpPr txBox="1"/>
      </xdr:nvSpPr>
      <xdr:spPr>
        <a:xfrm>
          <a:off x="7327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1406" name="TextBox 1405"/>
        <xdr:cNvSpPr txBox="1"/>
      </xdr:nvSpPr>
      <xdr:spPr>
        <a:xfrm>
          <a:off x="7327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1407" name="TextBox 1406"/>
        <xdr:cNvSpPr txBox="1"/>
      </xdr:nvSpPr>
      <xdr:spPr>
        <a:xfrm>
          <a:off x="7327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1408" name="TextBox 1407"/>
        <xdr:cNvSpPr txBox="1"/>
      </xdr:nvSpPr>
      <xdr:spPr>
        <a:xfrm flipH="1">
          <a:off x="7464056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454" cy="264560"/>
    <xdr:sp macro="" textlink="">
      <xdr:nvSpPr>
        <xdr:cNvPr id="1411" name="TextBox 1410"/>
        <xdr:cNvSpPr txBox="1"/>
      </xdr:nvSpPr>
      <xdr:spPr>
        <a:xfrm flipH="1">
          <a:off x="6877050" y="5200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1467" name="TextBox 1466"/>
        <xdr:cNvSpPr txBox="1"/>
      </xdr:nvSpPr>
      <xdr:spPr>
        <a:xfrm>
          <a:off x="732760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1468" name="TextBox 1467"/>
        <xdr:cNvSpPr txBox="1"/>
      </xdr:nvSpPr>
      <xdr:spPr>
        <a:xfrm>
          <a:off x="732760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1469" name="TextBox 1468"/>
        <xdr:cNvSpPr txBox="1"/>
      </xdr:nvSpPr>
      <xdr:spPr>
        <a:xfrm>
          <a:off x="732760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1470" name="TextBox 1469"/>
        <xdr:cNvSpPr txBox="1"/>
      </xdr:nvSpPr>
      <xdr:spPr>
        <a:xfrm>
          <a:off x="732760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454" cy="264560"/>
    <xdr:sp macro="" textlink="">
      <xdr:nvSpPr>
        <xdr:cNvPr id="1471" name="TextBox 1470"/>
        <xdr:cNvSpPr txBox="1"/>
      </xdr:nvSpPr>
      <xdr:spPr>
        <a:xfrm flipH="1">
          <a:off x="7464056" y="5200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00" name="TextBox 159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1702" name="TextBox 1701"/>
        <xdr:cNvSpPr txBox="1"/>
      </xdr:nvSpPr>
      <xdr:spPr>
        <a:xfrm flipH="1">
          <a:off x="6877050" y="4800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46" name="TextBox 1745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6579117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758" name="TextBox 1757"/>
        <xdr:cNvSpPr txBox="1"/>
      </xdr:nvSpPr>
      <xdr:spPr>
        <a:xfrm>
          <a:off x="732760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759" name="TextBox 1758"/>
        <xdr:cNvSpPr txBox="1"/>
      </xdr:nvSpPr>
      <xdr:spPr>
        <a:xfrm>
          <a:off x="732760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760" name="TextBox 1759"/>
        <xdr:cNvSpPr txBox="1"/>
      </xdr:nvSpPr>
      <xdr:spPr>
        <a:xfrm>
          <a:off x="732760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1761" name="TextBox 1760"/>
        <xdr:cNvSpPr txBox="1"/>
      </xdr:nvSpPr>
      <xdr:spPr>
        <a:xfrm>
          <a:off x="732760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1762" name="TextBox 1761"/>
        <xdr:cNvSpPr txBox="1"/>
      </xdr:nvSpPr>
      <xdr:spPr>
        <a:xfrm flipH="1">
          <a:off x="7464056" y="4800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1765" name="TextBox 1764"/>
        <xdr:cNvSpPr txBox="1"/>
      </xdr:nvSpPr>
      <xdr:spPr>
        <a:xfrm flipH="1">
          <a:off x="6877050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1821" name="TextBox 1820"/>
        <xdr:cNvSpPr txBox="1"/>
      </xdr:nvSpPr>
      <xdr:spPr>
        <a:xfrm>
          <a:off x="7327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1822" name="TextBox 1821"/>
        <xdr:cNvSpPr txBox="1"/>
      </xdr:nvSpPr>
      <xdr:spPr>
        <a:xfrm>
          <a:off x="7327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1823" name="TextBox 1822"/>
        <xdr:cNvSpPr txBox="1"/>
      </xdr:nvSpPr>
      <xdr:spPr>
        <a:xfrm>
          <a:off x="7327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1824" name="TextBox 1823"/>
        <xdr:cNvSpPr txBox="1"/>
      </xdr:nvSpPr>
      <xdr:spPr>
        <a:xfrm>
          <a:off x="7327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1825" name="TextBox 1824"/>
        <xdr:cNvSpPr txBox="1"/>
      </xdr:nvSpPr>
      <xdr:spPr>
        <a:xfrm flipH="1">
          <a:off x="7464056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1828" name="TextBox 1827"/>
        <xdr:cNvSpPr txBox="1"/>
      </xdr:nvSpPr>
      <xdr:spPr>
        <a:xfrm flipH="1">
          <a:off x="6877050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6579117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1884" name="TextBox 1883"/>
        <xdr:cNvSpPr txBox="1"/>
      </xdr:nvSpPr>
      <xdr:spPr>
        <a:xfrm>
          <a:off x="7327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1885" name="TextBox 1884"/>
        <xdr:cNvSpPr txBox="1"/>
      </xdr:nvSpPr>
      <xdr:spPr>
        <a:xfrm>
          <a:off x="7327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1886" name="TextBox 1885"/>
        <xdr:cNvSpPr txBox="1"/>
      </xdr:nvSpPr>
      <xdr:spPr>
        <a:xfrm>
          <a:off x="7327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1887" name="TextBox 1886"/>
        <xdr:cNvSpPr txBox="1"/>
      </xdr:nvSpPr>
      <xdr:spPr>
        <a:xfrm>
          <a:off x="732760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1888" name="TextBox 1887"/>
        <xdr:cNvSpPr txBox="1"/>
      </xdr:nvSpPr>
      <xdr:spPr>
        <a:xfrm flipH="1">
          <a:off x="7464056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454" cy="264560"/>
    <xdr:sp macro="" textlink="">
      <xdr:nvSpPr>
        <xdr:cNvPr id="1891" name="TextBox 1890"/>
        <xdr:cNvSpPr txBox="1"/>
      </xdr:nvSpPr>
      <xdr:spPr>
        <a:xfrm flipH="1">
          <a:off x="6877050" y="5200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6579117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1947" name="TextBox 1946"/>
        <xdr:cNvSpPr txBox="1"/>
      </xdr:nvSpPr>
      <xdr:spPr>
        <a:xfrm>
          <a:off x="732760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1948" name="TextBox 1947"/>
        <xdr:cNvSpPr txBox="1"/>
      </xdr:nvSpPr>
      <xdr:spPr>
        <a:xfrm>
          <a:off x="732760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1949" name="TextBox 1948"/>
        <xdr:cNvSpPr txBox="1"/>
      </xdr:nvSpPr>
      <xdr:spPr>
        <a:xfrm>
          <a:off x="732760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1950" name="TextBox 1949"/>
        <xdr:cNvSpPr txBox="1"/>
      </xdr:nvSpPr>
      <xdr:spPr>
        <a:xfrm>
          <a:off x="732760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454" cy="264560"/>
    <xdr:sp macro="" textlink="">
      <xdr:nvSpPr>
        <xdr:cNvPr id="1951" name="TextBox 1950"/>
        <xdr:cNvSpPr txBox="1"/>
      </xdr:nvSpPr>
      <xdr:spPr>
        <a:xfrm flipH="1">
          <a:off x="7464056" y="5200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2182" name="TextBox 2181"/>
        <xdr:cNvSpPr txBox="1"/>
      </xdr:nvSpPr>
      <xdr:spPr>
        <a:xfrm flipH="1">
          <a:off x="7886700" y="4800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59829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238" name="TextBox 2237"/>
        <xdr:cNvSpPr txBox="1"/>
      </xdr:nvSpPr>
      <xdr:spPr>
        <a:xfrm>
          <a:off x="788670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239" name="TextBox 2238"/>
        <xdr:cNvSpPr txBox="1"/>
      </xdr:nvSpPr>
      <xdr:spPr>
        <a:xfrm>
          <a:off x="788670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240" name="TextBox 2239"/>
        <xdr:cNvSpPr txBox="1"/>
      </xdr:nvSpPr>
      <xdr:spPr>
        <a:xfrm>
          <a:off x="788670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241" name="TextBox 2240"/>
        <xdr:cNvSpPr txBox="1"/>
      </xdr:nvSpPr>
      <xdr:spPr>
        <a:xfrm>
          <a:off x="788670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2242" name="TextBox 2241"/>
        <xdr:cNvSpPr txBox="1"/>
      </xdr:nvSpPr>
      <xdr:spPr>
        <a:xfrm flipH="1">
          <a:off x="7886700" y="4800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2245" name="TextBox 2244"/>
        <xdr:cNvSpPr txBox="1"/>
      </xdr:nvSpPr>
      <xdr:spPr>
        <a:xfrm flipH="1">
          <a:off x="7886700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2301" name="TextBox 2300"/>
        <xdr:cNvSpPr txBox="1"/>
      </xdr:nvSpPr>
      <xdr:spPr>
        <a:xfrm>
          <a:off x="788670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2302" name="TextBox 2301"/>
        <xdr:cNvSpPr txBox="1"/>
      </xdr:nvSpPr>
      <xdr:spPr>
        <a:xfrm>
          <a:off x="788670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2303" name="TextBox 2302"/>
        <xdr:cNvSpPr txBox="1"/>
      </xdr:nvSpPr>
      <xdr:spPr>
        <a:xfrm>
          <a:off x="788670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2304" name="TextBox 2303"/>
        <xdr:cNvSpPr txBox="1"/>
      </xdr:nvSpPr>
      <xdr:spPr>
        <a:xfrm>
          <a:off x="788670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2305" name="TextBox 2304"/>
        <xdr:cNvSpPr txBox="1"/>
      </xdr:nvSpPr>
      <xdr:spPr>
        <a:xfrm flipH="1">
          <a:off x="7886700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2308" name="TextBox 2307"/>
        <xdr:cNvSpPr txBox="1"/>
      </xdr:nvSpPr>
      <xdr:spPr>
        <a:xfrm flipH="1">
          <a:off x="7886700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759829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2364" name="TextBox 2363"/>
        <xdr:cNvSpPr txBox="1"/>
      </xdr:nvSpPr>
      <xdr:spPr>
        <a:xfrm>
          <a:off x="788670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2365" name="TextBox 2364"/>
        <xdr:cNvSpPr txBox="1"/>
      </xdr:nvSpPr>
      <xdr:spPr>
        <a:xfrm>
          <a:off x="788670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2366" name="TextBox 2365"/>
        <xdr:cNvSpPr txBox="1"/>
      </xdr:nvSpPr>
      <xdr:spPr>
        <a:xfrm>
          <a:off x="788670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2367" name="TextBox 2366"/>
        <xdr:cNvSpPr txBox="1"/>
      </xdr:nvSpPr>
      <xdr:spPr>
        <a:xfrm>
          <a:off x="788670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2368" name="TextBox 2367"/>
        <xdr:cNvSpPr txBox="1"/>
      </xdr:nvSpPr>
      <xdr:spPr>
        <a:xfrm flipH="1">
          <a:off x="7886700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454" cy="264560"/>
    <xdr:sp macro="" textlink="">
      <xdr:nvSpPr>
        <xdr:cNvPr id="2371" name="TextBox 2370"/>
        <xdr:cNvSpPr txBox="1"/>
      </xdr:nvSpPr>
      <xdr:spPr>
        <a:xfrm flipH="1">
          <a:off x="7886700" y="5200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759829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2427" name="TextBox 2426"/>
        <xdr:cNvSpPr txBox="1"/>
      </xdr:nvSpPr>
      <xdr:spPr>
        <a:xfrm>
          <a:off x="7886700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2428" name="TextBox 2427"/>
        <xdr:cNvSpPr txBox="1"/>
      </xdr:nvSpPr>
      <xdr:spPr>
        <a:xfrm>
          <a:off x="7886700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2429" name="TextBox 2428"/>
        <xdr:cNvSpPr txBox="1"/>
      </xdr:nvSpPr>
      <xdr:spPr>
        <a:xfrm>
          <a:off x="7886700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2430" name="TextBox 2429"/>
        <xdr:cNvSpPr txBox="1"/>
      </xdr:nvSpPr>
      <xdr:spPr>
        <a:xfrm>
          <a:off x="7886700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454" cy="264560"/>
    <xdr:sp macro="" textlink="">
      <xdr:nvSpPr>
        <xdr:cNvPr id="2431" name="TextBox 2430"/>
        <xdr:cNvSpPr txBox="1"/>
      </xdr:nvSpPr>
      <xdr:spPr>
        <a:xfrm flipH="1">
          <a:off x="7886700" y="5200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886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</xdr:row>
      <xdr:rowOff>199360</xdr:rowOff>
    </xdr:from>
    <xdr:ext cx="153729" cy="276889"/>
    <xdr:sp macro="" textlink="">
      <xdr:nvSpPr>
        <xdr:cNvPr id="2488" name="TextBox 2487"/>
        <xdr:cNvSpPr txBox="1"/>
      </xdr:nvSpPr>
      <xdr:spPr>
        <a:xfrm>
          <a:off x="7886700" y="4771360"/>
          <a:ext cx="153729" cy="2768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64" name="TextBox 2563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88670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7886700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2658" name="TextBox 2657"/>
        <xdr:cNvSpPr txBox="1"/>
      </xdr:nvSpPr>
      <xdr:spPr>
        <a:xfrm>
          <a:off x="453678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2659" name="TextBox 2658"/>
        <xdr:cNvSpPr txBox="1"/>
      </xdr:nvSpPr>
      <xdr:spPr>
        <a:xfrm>
          <a:off x="4536780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11</xdr:row>
      <xdr:rowOff>0</xdr:rowOff>
    </xdr:from>
    <xdr:ext cx="66454" cy="264560"/>
    <xdr:sp macro="" textlink="">
      <xdr:nvSpPr>
        <xdr:cNvPr id="2660" name="TextBox 2659"/>
        <xdr:cNvSpPr txBox="1"/>
      </xdr:nvSpPr>
      <xdr:spPr>
        <a:xfrm flipH="1">
          <a:off x="4673231" y="4800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12</xdr:row>
      <xdr:rowOff>0</xdr:rowOff>
    </xdr:from>
    <xdr:ext cx="125375" cy="264560"/>
    <xdr:sp macro="" textlink="">
      <xdr:nvSpPr>
        <xdr:cNvPr id="2661" name="TextBox 2660"/>
        <xdr:cNvSpPr txBox="1"/>
      </xdr:nvSpPr>
      <xdr:spPr>
        <a:xfrm>
          <a:off x="453678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12</xdr:row>
      <xdr:rowOff>0</xdr:rowOff>
    </xdr:from>
    <xdr:ext cx="125375" cy="264560"/>
    <xdr:sp macro="" textlink="">
      <xdr:nvSpPr>
        <xdr:cNvPr id="2662" name="TextBox 2661"/>
        <xdr:cNvSpPr txBox="1"/>
      </xdr:nvSpPr>
      <xdr:spPr>
        <a:xfrm>
          <a:off x="453678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12</xdr:row>
      <xdr:rowOff>0</xdr:rowOff>
    </xdr:from>
    <xdr:ext cx="66454" cy="264560"/>
    <xdr:sp macro="" textlink="">
      <xdr:nvSpPr>
        <xdr:cNvPr id="2663" name="TextBox 2662"/>
        <xdr:cNvSpPr txBox="1"/>
      </xdr:nvSpPr>
      <xdr:spPr>
        <a:xfrm flipH="1">
          <a:off x="4673231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12</xdr:row>
      <xdr:rowOff>0</xdr:rowOff>
    </xdr:from>
    <xdr:ext cx="125375" cy="264560"/>
    <xdr:sp macro="" textlink="">
      <xdr:nvSpPr>
        <xdr:cNvPr id="2664" name="TextBox 2663"/>
        <xdr:cNvSpPr txBox="1"/>
      </xdr:nvSpPr>
      <xdr:spPr>
        <a:xfrm>
          <a:off x="453678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12</xdr:row>
      <xdr:rowOff>0</xdr:rowOff>
    </xdr:from>
    <xdr:ext cx="125375" cy="264560"/>
    <xdr:sp macro="" textlink="">
      <xdr:nvSpPr>
        <xdr:cNvPr id="2665" name="TextBox 2664"/>
        <xdr:cNvSpPr txBox="1"/>
      </xdr:nvSpPr>
      <xdr:spPr>
        <a:xfrm>
          <a:off x="4536780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12</xdr:row>
      <xdr:rowOff>0</xdr:rowOff>
    </xdr:from>
    <xdr:ext cx="66454" cy="264560"/>
    <xdr:sp macro="" textlink="">
      <xdr:nvSpPr>
        <xdr:cNvPr id="2666" name="TextBox 2665"/>
        <xdr:cNvSpPr txBox="1"/>
      </xdr:nvSpPr>
      <xdr:spPr>
        <a:xfrm flipH="1">
          <a:off x="4673231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13</xdr:row>
      <xdr:rowOff>0</xdr:rowOff>
    </xdr:from>
    <xdr:ext cx="125375" cy="264560"/>
    <xdr:sp macro="" textlink="">
      <xdr:nvSpPr>
        <xdr:cNvPr id="2667" name="TextBox 2666"/>
        <xdr:cNvSpPr txBox="1"/>
      </xdr:nvSpPr>
      <xdr:spPr>
        <a:xfrm>
          <a:off x="4536780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13</xdr:row>
      <xdr:rowOff>0</xdr:rowOff>
    </xdr:from>
    <xdr:ext cx="125375" cy="264560"/>
    <xdr:sp macro="" textlink="">
      <xdr:nvSpPr>
        <xdr:cNvPr id="2668" name="TextBox 2667"/>
        <xdr:cNvSpPr txBox="1"/>
      </xdr:nvSpPr>
      <xdr:spPr>
        <a:xfrm>
          <a:off x="4536780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13</xdr:row>
      <xdr:rowOff>0</xdr:rowOff>
    </xdr:from>
    <xdr:ext cx="66454" cy="264560"/>
    <xdr:sp macro="" textlink="">
      <xdr:nvSpPr>
        <xdr:cNvPr id="2669" name="TextBox 2668"/>
        <xdr:cNvSpPr txBox="1"/>
      </xdr:nvSpPr>
      <xdr:spPr>
        <a:xfrm flipH="1">
          <a:off x="4673231" y="5200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2670" name="TextBox 2669"/>
        <xdr:cNvSpPr txBox="1"/>
      </xdr:nvSpPr>
      <xdr:spPr>
        <a:xfrm flipH="1">
          <a:off x="7886700" y="4800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671" name="TextBox 2670"/>
        <xdr:cNvSpPr txBox="1"/>
      </xdr:nvSpPr>
      <xdr:spPr>
        <a:xfrm>
          <a:off x="833725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672" name="TextBox 2671"/>
        <xdr:cNvSpPr txBox="1"/>
      </xdr:nvSpPr>
      <xdr:spPr>
        <a:xfrm>
          <a:off x="833725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673" name="TextBox 2672"/>
        <xdr:cNvSpPr txBox="1"/>
      </xdr:nvSpPr>
      <xdr:spPr>
        <a:xfrm>
          <a:off x="833725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25375" cy="264560"/>
    <xdr:sp macro="" textlink="">
      <xdr:nvSpPr>
        <xdr:cNvPr id="2674" name="TextBox 2673"/>
        <xdr:cNvSpPr txBox="1"/>
      </xdr:nvSpPr>
      <xdr:spPr>
        <a:xfrm>
          <a:off x="8337255" y="4800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6454" cy="264560"/>
    <xdr:sp macro="" textlink="">
      <xdr:nvSpPr>
        <xdr:cNvPr id="2675" name="TextBox 2674"/>
        <xdr:cNvSpPr txBox="1"/>
      </xdr:nvSpPr>
      <xdr:spPr>
        <a:xfrm flipH="1">
          <a:off x="8473706" y="4800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2676" name="TextBox 2675"/>
        <xdr:cNvSpPr txBox="1"/>
      </xdr:nvSpPr>
      <xdr:spPr>
        <a:xfrm flipH="1">
          <a:off x="7886700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2677" name="TextBox 2676"/>
        <xdr:cNvSpPr txBox="1"/>
      </xdr:nvSpPr>
      <xdr:spPr>
        <a:xfrm>
          <a:off x="833725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2678" name="TextBox 2677"/>
        <xdr:cNvSpPr txBox="1"/>
      </xdr:nvSpPr>
      <xdr:spPr>
        <a:xfrm>
          <a:off x="833725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2679" name="TextBox 2678"/>
        <xdr:cNvSpPr txBox="1"/>
      </xdr:nvSpPr>
      <xdr:spPr>
        <a:xfrm>
          <a:off x="833725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2680" name="TextBox 2679"/>
        <xdr:cNvSpPr txBox="1"/>
      </xdr:nvSpPr>
      <xdr:spPr>
        <a:xfrm>
          <a:off x="833725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2681" name="TextBox 2680"/>
        <xdr:cNvSpPr txBox="1"/>
      </xdr:nvSpPr>
      <xdr:spPr>
        <a:xfrm flipH="1">
          <a:off x="8473706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2682" name="TextBox 2681"/>
        <xdr:cNvSpPr txBox="1"/>
      </xdr:nvSpPr>
      <xdr:spPr>
        <a:xfrm flipH="1">
          <a:off x="7886700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2683" name="TextBox 2682"/>
        <xdr:cNvSpPr txBox="1"/>
      </xdr:nvSpPr>
      <xdr:spPr>
        <a:xfrm>
          <a:off x="833725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2684" name="TextBox 2683"/>
        <xdr:cNvSpPr txBox="1"/>
      </xdr:nvSpPr>
      <xdr:spPr>
        <a:xfrm>
          <a:off x="833725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2685" name="TextBox 2684"/>
        <xdr:cNvSpPr txBox="1"/>
      </xdr:nvSpPr>
      <xdr:spPr>
        <a:xfrm>
          <a:off x="833725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25375" cy="264560"/>
    <xdr:sp macro="" textlink="">
      <xdr:nvSpPr>
        <xdr:cNvPr id="2686" name="TextBox 2685"/>
        <xdr:cNvSpPr txBox="1"/>
      </xdr:nvSpPr>
      <xdr:spPr>
        <a:xfrm>
          <a:off x="8337255" y="5000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66454" cy="264560"/>
    <xdr:sp macro="" textlink="">
      <xdr:nvSpPr>
        <xdr:cNvPr id="2687" name="TextBox 2686"/>
        <xdr:cNvSpPr txBox="1"/>
      </xdr:nvSpPr>
      <xdr:spPr>
        <a:xfrm flipH="1">
          <a:off x="8473706" y="5000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454" cy="264560"/>
    <xdr:sp macro="" textlink="">
      <xdr:nvSpPr>
        <xdr:cNvPr id="2688" name="TextBox 2687"/>
        <xdr:cNvSpPr txBox="1"/>
      </xdr:nvSpPr>
      <xdr:spPr>
        <a:xfrm flipH="1">
          <a:off x="7886700" y="5200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2689" name="TextBox 2688"/>
        <xdr:cNvSpPr txBox="1"/>
      </xdr:nvSpPr>
      <xdr:spPr>
        <a:xfrm>
          <a:off x="833725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2690" name="TextBox 2689"/>
        <xdr:cNvSpPr txBox="1"/>
      </xdr:nvSpPr>
      <xdr:spPr>
        <a:xfrm>
          <a:off x="833725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2691" name="TextBox 2690"/>
        <xdr:cNvSpPr txBox="1"/>
      </xdr:nvSpPr>
      <xdr:spPr>
        <a:xfrm>
          <a:off x="833725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25375" cy="264560"/>
    <xdr:sp macro="" textlink="">
      <xdr:nvSpPr>
        <xdr:cNvPr id="2692" name="TextBox 2691"/>
        <xdr:cNvSpPr txBox="1"/>
      </xdr:nvSpPr>
      <xdr:spPr>
        <a:xfrm>
          <a:off x="833725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6454" cy="264560"/>
    <xdr:sp macro="" textlink="">
      <xdr:nvSpPr>
        <xdr:cNvPr id="2693" name="TextBox 2692"/>
        <xdr:cNvSpPr txBox="1"/>
      </xdr:nvSpPr>
      <xdr:spPr>
        <a:xfrm flipH="1">
          <a:off x="8473706" y="5200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10" name="TextBox 2709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8607942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8</xdr:row>
      <xdr:rowOff>199360</xdr:rowOff>
    </xdr:from>
    <xdr:ext cx="153729" cy="276889"/>
    <xdr:sp macro="" textlink="">
      <xdr:nvSpPr>
        <xdr:cNvPr id="2750" name="TextBox 2749"/>
        <xdr:cNvSpPr txBox="1"/>
      </xdr:nvSpPr>
      <xdr:spPr>
        <a:xfrm>
          <a:off x="8607942" y="4771360"/>
          <a:ext cx="153729" cy="2768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8607942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8607942" y="520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20" name="TextBox 2919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21" name="TextBox 2920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22" name="TextBox 2921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923" name="TextBox 2922"/>
        <xdr:cNvSpPr txBox="1"/>
      </xdr:nvSpPr>
      <xdr:spPr>
        <a:xfrm>
          <a:off x="11347376" y="72673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24" name="TextBox 2923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25" name="TextBox 2924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26" name="TextBox 2925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927" name="TextBox 2926"/>
        <xdr:cNvSpPr txBox="1"/>
      </xdr:nvSpPr>
      <xdr:spPr>
        <a:xfrm>
          <a:off x="11347376" y="74673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28" name="TextBox 2927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29" name="TextBox 2928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0" name="TextBox 2929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1" name="TextBox 2930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2" name="TextBox 2931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3" name="TextBox 2932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4" name="TextBox 2933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5" name="TextBox 2934"/>
        <xdr:cNvSpPr txBox="1"/>
      </xdr:nvSpPr>
      <xdr:spPr>
        <a:xfrm>
          <a:off x="11299530" y="7200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6" name="TextBox 2935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7" name="TextBox 2936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8" name="TextBox 2937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39" name="TextBox 2938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40" name="TextBox 2939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941" name="TextBox 2940"/>
        <xdr:cNvSpPr txBox="1"/>
      </xdr:nvSpPr>
      <xdr:spPr>
        <a:xfrm>
          <a:off x="11347376" y="74673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42" name="TextBox 2941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43" name="TextBox 2942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44" name="TextBox 2943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45" name="TextBox 2944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46" name="TextBox 2945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47" name="TextBox 2946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48" name="TextBox 2947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49" name="TextBox 2948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50" name="TextBox 2949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951" name="TextBox 2950"/>
        <xdr:cNvSpPr txBox="1"/>
      </xdr:nvSpPr>
      <xdr:spPr>
        <a:xfrm>
          <a:off x="11347376" y="74673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52" name="TextBox 2951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53" name="TextBox 2952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54" name="TextBox 2953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955" name="TextBox 2954"/>
        <xdr:cNvSpPr txBox="1"/>
      </xdr:nvSpPr>
      <xdr:spPr>
        <a:xfrm>
          <a:off x="11347376" y="76674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56" name="TextBox 2955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57" name="TextBox 2956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58" name="TextBox 2957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59" name="TextBox 2958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60" name="TextBox 2959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61" name="TextBox 2960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62" name="TextBox 2961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63" name="TextBox 2962"/>
        <xdr:cNvSpPr txBox="1"/>
      </xdr:nvSpPr>
      <xdr:spPr>
        <a:xfrm>
          <a:off x="11299530" y="7400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64" name="TextBox 2963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65" name="TextBox 2964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66" name="TextBox 2965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67" name="TextBox 2966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68" name="TextBox 2967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969" name="TextBox 2968"/>
        <xdr:cNvSpPr txBox="1"/>
      </xdr:nvSpPr>
      <xdr:spPr>
        <a:xfrm>
          <a:off x="11347376" y="76674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70" name="TextBox 2969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71" name="TextBox 2970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72" name="TextBox 2971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73" name="TextBox 2972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74" name="TextBox 2973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75" name="TextBox 2974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76" name="TextBox 2975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977" name="TextBox 2976"/>
        <xdr:cNvSpPr txBox="1"/>
      </xdr:nvSpPr>
      <xdr:spPr>
        <a:xfrm>
          <a:off x="11347376" y="76674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78" name="TextBox 2977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79" name="TextBox 2978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80" name="TextBox 2979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81" name="TextBox 2980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82" name="TextBox 2981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83" name="TextBox 2982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84" name="TextBox 2983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85" name="TextBox 2984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86" name="TextBox 2985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987" name="TextBox 2986"/>
        <xdr:cNvSpPr txBox="1"/>
      </xdr:nvSpPr>
      <xdr:spPr>
        <a:xfrm>
          <a:off x="11347376" y="76674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88" name="TextBox 2987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89" name="TextBox 2988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90" name="TextBox 2989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2991" name="TextBox 2990"/>
        <xdr:cNvSpPr txBox="1"/>
      </xdr:nvSpPr>
      <xdr:spPr>
        <a:xfrm>
          <a:off x="11347376" y="78674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92" name="TextBox 2991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93" name="TextBox 2992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94" name="TextBox 2993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95" name="TextBox 2994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96" name="TextBox 2995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97" name="TextBox 2996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98" name="TextBox 2997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2999" name="TextBox 2998"/>
        <xdr:cNvSpPr txBox="1"/>
      </xdr:nvSpPr>
      <xdr:spPr>
        <a:xfrm>
          <a:off x="11299530" y="7600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00" name="TextBox 2999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01" name="TextBox 3000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02" name="TextBox 3001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03" name="TextBox 3002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04" name="TextBox 3003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3005" name="TextBox 3004"/>
        <xdr:cNvSpPr txBox="1"/>
      </xdr:nvSpPr>
      <xdr:spPr>
        <a:xfrm>
          <a:off x="11347376" y="78674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06" name="TextBox 3005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07" name="TextBox 3006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08" name="TextBox 3007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09" name="TextBox 3008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10" name="TextBox 3009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11" name="TextBox 3010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12" name="TextBox 3011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498401</xdr:colOff>
      <xdr:row>13</xdr:row>
      <xdr:rowOff>0</xdr:rowOff>
    </xdr:from>
    <xdr:ext cx="66454" cy="264560"/>
    <xdr:sp macro="" textlink="">
      <xdr:nvSpPr>
        <xdr:cNvPr id="3013" name="TextBox 3012"/>
        <xdr:cNvSpPr txBox="1"/>
      </xdr:nvSpPr>
      <xdr:spPr>
        <a:xfrm>
          <a:off x="11347376" y="78674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14" name="TextBox 3013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15" name="TextBox 3014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16" name="TextBox 3015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17" name="TextBox 3016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18" name="TextBox 3017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450555</xdr:colOff>
      <xdr:row>13</xdr:row>
      <xdr:rowOff>0</xdr:rowOff>
    </xdr:from>
    <xdr:ext cx="125375" cy="264560"/>
    <xdr:sp macro="" textlink="">
      <xdr:nvSpPr>
        <xdr:cNvPr id="3019" name="TextBox 3018"/>
        <xdr:cNvSpPr txBox="1"/>
      </xdr:nvSpPr>
      <xdr:spPr>
        <a:xfrm>
          <a:off x="11299530" y="7800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44302</xdr:colOff>
      <xdr:row>3</xdr:row>
      <xdr:rowOff>44303</xdr:rowOff>
    </xdr:from>
    <xdr:ext cx="125375" cy="264560"/>
    <xdr:sp macro="" textlink="">
      <xdr:nvSpPr>
        <xdr:cNvPr id="3020" name="TextBox 3019"/>
        <xdr:cNvSpPr txBox="1"/>
      </xdr:nvSpPr>
      <xdr:spPr>
        <a:xfrm>
          <a:off x="625327" y="5378303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121831</xdr:colOff>
      <xdr:row>3</xdr:row>
      <xdr:rowOff>254739</xdr:rowOff>
    </xdr:from>
    <xdr:ext cx="125375" cy="264560"/>
    <xdr:sp macro="" textlink="">
      <xdr:nvSpPr>
        <xdr:cNvPr id="3021" name="TextBox 3020"/>
        <xdr:cNvSpPr txBox="1"/>
      </xdr:nvSpPr>
      <xdr:spPr>
        <a:xfrm>
          <a:off x="702856" y="5588739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1583807</xdr:colOff>
      <xdr:row>4</xdr:row>
      <xdr:rowOff>509477</xdr:rowOff>
    </xdr:from>
    <xdr:ext cx="125375" cy="264560"/>
    <xdr:sp macro="" textlink="">
      <xdr:nvSpPr>
        <xdr:cNvPr id="3022" name="TextBox 3021"/>
        <xdr:cNvSpPr txBox="1"/>
      </xdr:nvSpPr>
      <xdr:spPr>
        <a:xfrm>
          <a:off x="2164832" y="661500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1838546</xdr:colOff>
      <xdr:row>4</xdr:row>
      <xdr:rowOff>487326</xdr:rowOff>
    </xdr:from>
    <xdr:ext cx="125375" cy="264560"/>
    <xdr:sp macro="" textlink="">
      <xdr:nvSpPr>
        <xdr:cNvPr id="3023" name="TextBox 3022"/>
        <xdr:cNvSpPr txBox="1"/>
      </xdr:nvSpPr>
      <xdr:spPr>
        <a:xfrm>
          <a:off x="2419571" y="6592851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66453</xdr:colOff>
      <xdr:row>4</xdr:row>
      <xdr:rowOff>631308</xdr:rowOff>
    </xdr:from>
    <xdr:ext cx="125375" cy="264560"/>
    <xdr:sp macro="" textlink="">
      <xdr:nvSpPr>
        <xdr:cNvPr id="3024" name="TextBox 3023"/>
        <xdr:cNvSpPr txBox="1"/>
      </xdr:nvSpPr>
      <xdr:spPr>
        <a:xfrm>
          <a:off x="647478" y="6736833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542703</xdr:colOff>
      <xdr:row>4</xdr:row>
      <xdr:rowOff>553780</xdr:rowOff>
    </xdr:from>
    <xdr:ext cx="125375" cy="264560"/>
    <xdr:sp macro="" textlink="">
      <xdr:nvSpPr>
        <xdr:cNvPr id="3025" name="TextBox 3024"/>
        <xdr:cNvSpPr txBox="1"/>
      </xdr:nvSpPr>
      <xdr:spPr>
        <a:xfrm>
          <a:off x="1123728" y="665930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1018953</xdr:colOff>
      <xdr:row>3</xdr:row>
      <xdr:rowOff>387646</xdr:rowOff>
    </xdr:from>
    <xdr:ext cx="66454" cy="264560"/>
    <xdr:sp macro="" textlink="">
      <xdr:nvSpPr>
        <xdr:cNvPr id="3026" name="TextBox 3025"/>
        <xdr:cNvSpPr txBox="1"/>
      </xdr:nvSpPr>
      <xdr:spPr>
        <a:xfrm flipH="1">
          <a:off x="1599978" y="5721646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443023</xdr:colOff>
      <xdr:row>3</xdr:row>
      <xdr:rowOff>199361</xdr:rowOff>
    </xdr:from>
    <xdr:ext cx="125375" cy="264560"/>
    <xdr:sp macro="" textlink="">
      <xdr:nvSpPr>
        <xdr:cNvPr id="3027" name="TextBox 3026"/>
        <xdr:cNvSpPr txBox="1"/>
      </xdr:nvSpPr>
      <xdr:spPr>
        <a:xfrm>
          <a:off x="1024048" y="5533361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1938226</xdr:colOff>
      <xdr:row>4</xdr:row>
      <xdr:rowOff>542703</xdr:rowOff>
    </xdr:from>
    <xdr:ext cx="125375" cy="264560"/>
    <xdr:sp macro="" textlink="">
      <xdr:nvSpPr>
        <xdr:cNvPr id="3028" name="TextBox 3027"/>
        <xdr:cNvSpPr txBox="1"/>
      </xdr:nvSpPr>
      <xdr:spPr>
        <a:xfrm>
          <a:off x="2519251" y="664822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1960378</xdr:colOff>
      <xdr:row>4</xdr:row>
      <xdr:rowOff>454099</xdr:rowOff>
    </xdr:from>
    <xdr:ext cx="66454" cy="264560"/>
    <xdr:sp macro="" textlink="">
      <xdr:nvSpPr>
        <xdr:cNvPr id="3029" name="TextBox 3028"/>
        <xdr:cNvSpPr txBox="1"/>
      </xdr:nvSpPr>
      <xdr:spPr>
        <a:xfrm flipH="1">
          <a:off x="2541403" y="655962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2037907</xdr:colOff>
      <xdr:row>3</xdr:row>
      <xdr:rowOff>454099</xdr:rowOff>
    </xdr:from>
    <xdr:ext cx="66454" cy="264560"/>
    <xdr:sp macro="" textlink="">
      <xdr:nvSpPr>
        <xdr:cNvPr id="3030" name="TextBox 3029"/>
        <xdr:cNvSpPr txBox="1"/>
      </xdr:nvSpPr>
      <xdr:spPr>
        <a:xfrm flipH="1">
          <a:off x="2618932" y="578809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1705639</xdr:colOff>
      <xdr:row>4</xdr:row>
      <xdr:rowOff>520552</xdr:rowOff>
    </xdr:from>
    <xdr:ext cx="66454" cy="264560"/>
    <xdr:sp macro="" textlink="">
      <xdr:nvSpPr>
        <xdr:cNvPr id="3031" name="TextBox 3030"/>
        <xdr:cNvSpPr txBox="1"/>
      </xdr:nvSpPr>
      <xdr:spPr>
        <a:xfrm flipH="1">
          <a:off x="2286664" y="6626077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1772093</xdr:colOff>
      <xdr:row>4</xdr:row>
      <xdr:rowOff>564854</xdr:rowOff>
    </xdr:from>
    <xdr:ext cx="66454" cy="264560"/>
    <xdr:sp macro="" textlink="">
      <xdr:nvSpPr>
        <xdr:cNvPr id="3032" name="TextBox 3031"/>
        <xdr:cNvSpPr txBox="1"/>
      </xdr:nvSpPr>
      <xdr:spPr>
        <a:xfrm flipH="1">
          <a:off x="2353118" y="66703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1931581</xdr:colOff>
      <xdr:row>4</xdr:row>
      <xdr:rowOff>498400</xdr:rowOff>
    </xdr:from>
    <xdr:ext cx="184731" cy="255111"/>
    <xdr:sp macro="" textlink="">
      <xdr:nvSpPr>
        <xdr:cNvPr id="3033" name="TextBox 3032"/>
        <xdr:cNvSpPr txBox="1"/>
      </xdr:nvSpPr>
      <xdr:spPr>
        <a:xfrm>
          <a:off x="2512606" y="660392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1860697</xdr:colOff>
      <xdr:row>4</xdr:row>
      <xdr:rowOff>476250</xdr:rowOff>
    </xdr:from>
    <xdr:ext cx="66454" cy="264560"/>
    <xdr:sp macro="" textlink="">
      <xdr:nvSpPr>
        <xdr:cNvPr id="3034" name="TextBox 3033"/>
        <xdr:cNvSpPr txBox="1"/>
      </xdr:nvSpPr>
      <xdr:spPr>
        <a:xfrm flipH="1">
          <a:off x="2441722" y="65817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1752821</xdr:colOff>
      <xdr:row>4</xdr:row>
      <xdr:rowOff>487325</xdr:rowOff>
    </xdr:from>
    <xdr:ext cx="175008" cy="255111"/>
    <xdr:sp macro="" textlink="">
      <xdr:nvSpPr>
        <xdr:cNvPr id="3035" name="TextBox 3034"/>
        <xdr:cNvSpPr txBox="1"/>
      </xdr:nvSpPr>
      <xdr:spPr>
        <a:xfrm>
          <a:off x="2333846" y="6592850"/>
          <a:ext cx="175008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993258</xdr:colOff>
      <xdr:row>3</xdr:row>
      <xdr:rowOff>343343</xdr:rowOff>
    </xdr:from>
    <xdr:ext cx="125375" cy="264560"/>
    <xdr:sp macro="" textlink="">
      <xdr:nvSpPr>
        <xdr:cNvPr id="3036" name="TextBox 3035"/>
        <xdr:cNvSpPr txBox="1"/>
      </xdr:nvSpPr>
      <xdr:spPr>
        <a:xfrm>
          <a:off x="1574283" y="5677343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1879305</xdr:colOff>
      <xdr:row>4</xdr:row>
      <xdr:rowOff>465174</xdr:rowOff>
    </xdr:from>
    <xdr:ext cx="125375" cy="264560"/>
    <xdr:sp macro="" textlink="">
      <xdr:nvSpPr>
        <xdr:cNvPr id="3037" name="TextBox 3036"/>
        <xdr:cNvSpPr txBox="1"/>
      </xdr:nvSpPr>
      <xdr:spPr>
        <a:xfrm>
          <a:off x="2460330" y="6570699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1945758</xdr:colOff>
      <xdr:row>4</xdr:row>
      <xdr:rowOff>409796</xdr:rowOff>
    </xdr:from>
    <xdr:ext cx="125375" cy="264560"/>
    <xdr:sp macro="" textlink="">
      <xdr:nvSpPr>
        <xdr:cNvPr id="3038" name="TextBox 3037"/>
        <xdr:cNvSpPr txBox="1"/>
      </xdr:nvSpPr>
      <xdr:spPr>
        <a:xfrm>
          <a:off x="2526783" y="6515321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6454" cy="264560"/>
    <xdr:sp macro="" textlink="">
      <xdr:nvSpPr>
        <xdr:cNvPr id="3041" name="TextBox 3040"/>
        <xdr:cNvSpPr txBox="1"/>
      </xdr:nvSpPr>
      <xdr:spPr>
        <a:xfrm flipH="1">
          <a:off x="50006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3097" name="TextBox 3096"/>
        <xdr:cNvSpPr txBox="1"/>
      </xdr:nvSpPr>
      <xdr:spPr>
        <a:xfrm>
          <a:off x="5451180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3098" name="TextBox 3097"/>
        <xdr:cNvSpPr txBox="1"/>
      </xdr:nvSpPr>
      <xdr:spPr>
        <a:xfrm>
          <a:off x="5451180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3099" name="TextBox 3098"/>
        <xdr:cNvSpPr txBox="1"/>
      </xdr:nvSpPr>
      <xdr:spPr>
        <a:xfrm>
          <a:off x="5451180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3100" name="TextBox 3099"/>
        <xdr:cNvSpPr txBox="1"/>
      </xdr:nvSpPr>
      <xdr:spPr>
        <a:xfrm>
          <a:off x="5451180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9</xdr:row>
      <xdr:rowOff>0</xdr:rowOff>
    </xdr:from>
    <xdr:ext cx="66454" cy="264560"/>
    <xdr:sp macro="" textlink="">
      <xdr:nvSpPr>
        <xdr:cNvPr id="3101" name="TextBox 3100"/>
        <xdr:cNvSpPr txBox="1"/>
      </xdr:nvSpPr>
      <xdr:spPr>
        <a:xfrm flipH="1">
          <a:off x="5587631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454" cy="264560"/>
    <xdr:sp macro="" textlink="">
      <xdr:nvSpPr>
        <xdr:cNvPr id="3104" name="TextBox 3103"/>
        <xdr:cNvSpPr txBox="1"/>
      </xdr:nvSpPr>
      <xdr:spPr>
        <a:xfrm flipH="1">
          <a:off x="50006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160" name="TextBox 3159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161" name="TextBox 3160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162" name="TextBox 3161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163" name="TextBox 3162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3164" name="TextBox 3163"/>
        <xdr:cNvSpPr txBox="1"/>
      </xdr:nvSpPr>
      <xdr:spPr>
        <a:xfrm flipH="1">
          <a:off x="5587631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454" cy="264560"/>
    <xdr:sp macro="" textlink="">
      <xdr:nvSpPr>
        <xdr:cNvPr id="3167" name="TextBox 3166"/>
        <xdr:cNvSpPr txBox="1"/>
      </xdr:nvSpPr>
      <xdr:spPr>
        <a:xfrm flipH="1">
          <a:off x="50006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04" name="TextBox 320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223" name="TextBox 3222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224" name="TextBox 3223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225" name="TextBox 3224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226" name="TextBox 3225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3227" name="TextBox 3226"/>
        <xdr:cNvSpPr txBox="1"/>
      </xdr:nvSpPr>
      <xdr:spPr>
        <a:xfrm flipH="1">
          <a:off x="5587631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454" cy="264560"/>
    <xdr:sp macro="" textlink="">
      <xdr:nvSpPr>
        <xdr:cNvPr id="3230" name="TextBox 3229"/>
        <xdr:cNvSpPr txBox="1"/>
      </xdr:nvSpPr>
      <xdr:spPr>
        <a:xfrm flipH="1">
          <a:off x="50006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286" name="TextBox 3285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287" name="TextBox 3286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288" name="TextBox 3287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289" name="TextBox 3288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3290" name="TextBox 3289"/>
        <xdr:cNvSpPr txBox="1"/>
      </xdr:nvSpPr>
      <xdr:spPr>
        <a:xfrm flipH="1">
          <a:off x="5587631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3516" name="TextBox 3515"/>
        <xdr:cNvSpPr txBox="1"/>
      </xdr:nvSpPr>
      <xdr:spPr>
        <a:xfrm>
          <a:off x="5451180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3517" name="TextBox 3516"/>
        <xdr:cNvSpPr txBox="1"/>
      </xdr:nvSpPr>
      <xdr:spPr>
        <a:xfrm>
          <a:off x="5451180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9</xdr:row>
      <xdr:rowOff>0</xdr:rowOff>
    </xdr:from>
    <xdr:ext cx="66454" cy="264560"/>
    <xdr:sp macro="" textlink="">
      <xdr:nvSpPr>
        <xdr:cNvPr id="3518" name="TextBox 3517"/>
        <xdr:cNvSpPr txBox="1"/>
      </xdr:nvSpPr>
      <xdr:spPr>
        <a:xfrm flipH="1">
          <a:off x="5587631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519" name="TextBox 3518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520" name="TextBox 3519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3521" name="TextBox 3520"/>
        <xdr:cNvSpPr txBox="1"/>
      </xdr:nvSpPr>
      <xdr:spPr>
        <a:xfrm flipH="1">
          <a:off x="5587631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522" name="TextBox 3521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523" name="TextBox 3522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3524" name="TextBox 3523"/>
        <xdr:cNvSpPr txBox="1"/>
      </xdr:nvSpPr>
      <xdr:spPr>
        <a:xfrm flipH="1">
          <a:off x="5587631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525" name="TextBox 3524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3526" name="TextBox 3525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3527" name="TextBox 3526"/>
        <xdr:cNvSpPr txBox="1"/>
      </xdr:nvSpPr>
      <xdr:spPr>
        <a:xfrm flipH="1">
          <a:off x="5587631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70" name="TextBox 366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43" name="TextBox 374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16" name="TextBox 381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90" name="TextBox 398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64" name="TextBox 416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42" name="TextBox 434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15" name="TextBox 441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88" name="TextBox 448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61" name="TextBox 456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34" name="TextBox 4633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11" name="TextBox 4710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784" name="TextBox 4783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785" name="TextBox 4784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787" name="TextBox 4786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788" name="TextBox 4787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790" name="TextBox 4789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791" name="TextBox 4790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793" name="TextBox 4792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794" name="TextBox 4793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796" name="TextBox 4795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797" name="TextBox 4796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799" name="TextBox 4798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00" name="TextBox 4799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02" name="TextBox 4801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03" name="TextBox 4802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05" name="TextBox 4804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06" name="TextBox 4805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08" name="TextBox 4807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09" name="TextBox 4808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11" name="TextBox 4810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12" name="TextBox 4811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14" name="TextBox 4813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15" name="TextBox 4814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17" name="TextBox 4816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18" name="TextBox 4817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20" name="TextBox 4819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21" name="TextBox 4820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22" name="TextBox 4821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23" name="TextBox 4822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24" name="TextBox 4823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25" name="TextBox 4824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26" name="TextBox 4825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27" name="TextBox 4826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29" name="TextBox 4828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30" name="TextBox 4829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31" name="TextBox 4830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32" name="TextBox 4831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33" name="TextBox 4832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35" name="TextBox 4834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36" name="TextBox 4835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838" name="TextBox 4837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39" name="TextBox 4838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41" name="TextBox 4840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42" name="TextBox 4841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44" name="TextBox 4843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45" name="TextBox 4844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47" name="TextBox 4846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48" name="TextBox 4847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50" name="TextBox 4849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51" name="TextBox 4850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53" name="TextBox 4852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54" name="TextBox 4853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55" name="TextBox 4854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56" name="TextBox 4855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57" name="TextBox 4856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59" name="TextBox 4858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60" name="TextBox 4859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62" name="TextBox 4861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63" name="TextBox 4862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65" name="TextBox 4864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66" name="TextBox 4865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67" name="TextBox 4866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68" name="TextBox 4867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69" name="TextBox 4868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71" name="TextBox 4870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72" name="TextBox 4871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74" name="TextBox 4873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75" name="TextBox 4874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77" name="TextBox 4876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78" name="TextBox 4877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80" name="TextBox 4879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81" name="TextBox 4880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83" name="TextBox 4882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84" name="TextBox 4883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85" name="TextBox 4884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86" name="TextBox 4885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87" name="TextBox 4886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88" name="TextBox 4887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89" name="TextBox 4888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90" name="TextBox 4889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92" name="TextBox 4891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93" name="TextBox 4892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895" name="TextBox 4894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896" name="TextBox 4895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898" name="TextBox 4897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899" name="TextBox 4898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01" name="TextBox 4900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02" name="TextBox 4901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03" name="TextBox 4902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04" name="TextBox 4903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05" name="TextBox 4904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07" name="TextBox 4906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08" name="TextBox 4907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10" name="TextBox 4909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11" name="TextBox 4910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13" name="TextBox 4912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14" name="TextBox 4913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15" name="TextBox 4914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16" name="TextBox 4915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17" name="TextBox 4916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19" name="TextBox 4918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20" name="TextBox 4919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22" name="TextBox 4921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23" name="TextBox 4922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25" name="TextBox 4924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26" name="TextBox 4925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28" name="TextBox 4927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29" name="TextBox 4928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30" name="TextBox 4929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31" name="TextBox 4930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32" name="TextBox 4931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34" name="TextBox 4933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35" name="TextBox 4934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36" name="TextBox 4935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37" name="TextBox 4936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38" name="TextBox 4937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40" name="TextBox 4939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41" name="TextBox 4940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43" name="TextBox 4942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44" name="TextBox 4943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45" name="TextBox 4944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46" name="TextBox 4945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47" name="TextBox 4946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48" name="TextBox 4947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49" name="TextBox 4948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50" name="TextBox 4949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51" name="TextBox 4950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52" name="TextBox 4951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53" name="TextBox 495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55" name="TextBox 495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56" name="TextBox 495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57" name="TextBox 495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58" name="TextBox 495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59" name="TextBox 495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61" name="TextBox 496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62" name="TextBox 496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63" name="TextBox 496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64" name="TextBox 496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65" name="TextBox 496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67" name="TextBox 496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68" name="TextBox 496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69" name="TextBox 496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70" name="TextBox 496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71" name="TextBox 497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73" name="TextBox 497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74" name="TextBox 497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75" name="TextBox 497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76" name="TextBox 497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77" name="TextBox 497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78" name="TextBox 497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79" name="TextBox 497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80" name="TextBox 497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81" name="TextBox 498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82" name="TextBox 498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83" name="TextBox 498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85" name="TextBox 498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86" name="TextBox 498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87" name="TextBox 498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88" name="TextBox 498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89" name="TextBox 498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90" name="TextBox 498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91" name="TextBox 499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92" name="TextBox 499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93" name="TextBox 499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94" name="TextBox 499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95" name="TextBox 499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97" name="TextBox 499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98" name="TextBox 499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999" name="TextBox 499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00" name="TextBox 499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01" name="TextBox 500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03" name="TextBox 500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04" name="TextBox 500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05" name="TextBox 500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06" name="TextBox 500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07" name="TextBox 500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09" name="TextBox 500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10" name="TextBox 500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11" name="TextBox 501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12" name="TextBox 501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13" name="TextBox 501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15" name="TextBox 501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16" name="TextBox 501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17" name="TextBox 501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18" name="TextBox 501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19" name="TextBox 501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20" name="TextBox 501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21" name="TextBox 502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22" name="TextBox 502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23" name="TextBox 502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24" name="TextBox 502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25" name="TextBox 502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27" name="TextBox 502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28" name="TextBox 502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29" name="TextBox 502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30" name="TextBox 502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31" name="TextBox 503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32" name="TextBox 503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33" name="TextBox 503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34" name="TextBox 503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35" name="TextBox 503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36" name="TextBox 503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37" name="TextBox 503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39" name="TextBox 503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40" name="TextBox 503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41" name="TextBox 504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42" name="TextBox 504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43" name="TextBox 504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44" name="TextBox 504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45" name="TextBox 504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46" name="TextBox 504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47" name="TextBox 504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48" name="TextBox 504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49" name="TextBox 504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51" name="TextBox 505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52" name="TextBox 505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54" name="TextBox 505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55" name="TextBox 505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57" name="TextBox 505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58" name="TextBox 505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59" name="TextBox 505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60" name="TextBox 505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61" name="TextBox 506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62" name="TextBox 506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63" name="TextBox 506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64" name="TextBox 506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65" name="TextBox 506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66" name="TextBox 506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67" name="TextBox 506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69" name="TextBox 506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70" name="TextBox 506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71" name="TextBox 507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72" name="TextBox 507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73" name="TextBox 507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74" name="TextBox 507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75" name="TextBox 507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76" name="TextBox 507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78" name="TextBox 507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79" name="TextBox 507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80" name="TextBox 507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81" name="TextBox 508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82" name="TextBox 508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84" name="TextBox 508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85" name="TextBox 508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87" name="TextBox 508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88" name="TextBox 508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89" name="TextBox 508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90" name="TextBox 508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91" name="TextBox 509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93" name="TextBox 509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94" name="TextBox 509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95" name="TextBox 509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96" name="TextBox 509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97" name="TextBox 509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099" name="TextBox 509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00" name="TextBox 509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01" name="TextBox 510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02" name="TextBox 510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03" name="TextBox 510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04" name="TextBox 510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05" name="TextBox 510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06" name="TextBox 510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07" name="TextBox 510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08" name="TextBox 510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09" name="TextBox 510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11" name="TextBox 511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12" name="TextBox 511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13" name="TextBox 511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14" name="TextBox 511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15" name="TextBox 511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16" name="TextBox 511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17" name="TextBox 511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18" name="TextBox 511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19" name="TextBox 511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20" name="TextBox 511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21" name="TextBox 512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23" name="TextBox 512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24" name="TextBox 512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26" name="TextBox 512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27" name="TextBox 512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30" name="TextBox 512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32" name="TextBox 513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33" name="TextBox 513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35" name="TextBox 513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36" name="TextBox 513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38" name="TextBox 513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39" name="TextBox 513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41" name="TextBox 514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42" name="TextBox 514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44" name="TextBox 514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45" name="TextBox 514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47" name="TextBox 514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51" name="TextBox 515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53" name="TextBox 515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54" name="TextBox 515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56" name="TextBox 515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57" name="TextBox 515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59" name="TextBox 515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60" name="TextBox 515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62" name="TextBox 516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63" name="TextBox 516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65" name="TextBox 516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66" name="TextBox 516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68" name="TextBox 516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69" name="TextBox 516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71" name="TextBox 517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72" name="TextBox 517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74" name="TextBox 517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75" name="TextBox 517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77" name="TextBox 517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78" name="TextBox 517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79" name="TextBox 517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5180" name="TextBox 517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181" name="TextBox 518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182" name="TextBox 518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183" name="TextBox 518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184" name="TextBox 518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185" name="TextBox 518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186" name="TextBox 518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187" name="TextBox 518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188" name="TextBox 518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189" name="TextBox 518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190" name="TextBox 518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191" name="TextBox 519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192" name="TextBox 519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193" name="TextBox 519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195" name="TextBox 519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196" name="TextBox 519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197" name="TextBox 519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198" name="TextBox 519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199" name="TextBox 519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00" name="TextBox 519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01" name="TextBox 520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02" name="TextBox 520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04" name="TextBox 520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05" name="TextBox 520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07" name="TextBox 520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08" name="TextBox 520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10" name="TextBox 520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11" name="TextBox 521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13" name="TextBox 521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14" name="TextBox 521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16" name="TextBox 521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17" name="TextBox 521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19" name="TextBox 521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20" name="TextBox 521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22" name="TextBox 522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23" name="TextBox 522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25" name="TextBox 522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26" name="TextBox 522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28" name="TextBox 522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29" name="TextBox 522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31" name="TextBox 523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32" name="TextBox 523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34" name="TextBox 523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35" name="TextBox 523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37" name="TextBox 523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38" name="TextBox 523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40" name="TextBox 523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41" name="TextBox 524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43" name="TextBox 524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44" name="TextBox 524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46" name="TextBox 524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47" name="TextBox 524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49" name="TextBox 524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50" name="TextBox 524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52" name="TextBox 525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53" name="TextBox 525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55" name="TextBox 525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56" name="TextBox 525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58" name="TextBox 525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59" name="TextBox 525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61" name="TextBox 526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62" name="TextBox 526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64" name="TextBox 526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65" name="TextBox 526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67" name="TextBox 526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68" name="TextBox 526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69" name="TextBox 526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70" name="TextBox 526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71" name="TextBox 527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73" name="TextBox 527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74" name="TextBox 527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75" name="TextBox 527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76" name="TextBox 527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77" name="TextBox 527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78" name="TextBox 527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79" name="TextBox 527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80" name="TextBox 527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82" name="TextBox 528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83" name="TextBox 528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85" name="TextBox 528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88" name="TextBox 528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89" name="TextBox 528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91" name="TextBox 529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92" name="TextBox 529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94" name="TextBox 529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95" name="TextBox 529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97" name="TextBox 529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98" name="TextBox 529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01" name="TextBox 530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03" name="TextBox 530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04" name="TextBox 530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07" name="TextBox 530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09" name="TextBox 530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10" name="TextBox 530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12" name="TextBox 531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13" name="TextBox 531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15" name="TextBox 531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16" name="TextBox 531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18" name="TextBox 531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19" name="TextBox 531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21" name="TextBox 532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22" name="TextBox 532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25" name="TextBox 532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27" name="TextBox 532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31" name="TextBox 533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33" name="TextBox 533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36" name="TextBox 533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37" name="TextBox 533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39" name="TextBox 533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42" name="TextBox 534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43" name="TextBox 534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45" name="TextBox 534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49" name="TextBox 534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5351" name="TextBox 535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55" name="TextBox 535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57" name="TextBox 535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60" name="TextBox 535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61" name="TextBox 536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63" name="TextBox 536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66" name="TextBox 536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67" name="TextBox 536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69" name="TextBox 536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73" name="TextBox 537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75" name="TextBox 537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76" name="TextBox 537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81" name="TextBox 538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83" name="TextBox 538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84" name="TextBox 538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85" name="TextBox 538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87" name="TextBox 538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90" name="TextBox 538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91" name="TextBox 539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93" name="TextBox 539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97" name="TextBox 539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399" name="TextBox 539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02" name="TextBox 540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03" name="TextBox 540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05" name="TextBox 540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08" name="TextBox 540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09" name="TextBox 540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11" name="TextBox 541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14" name="TextBox 541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17" name="TextBox 541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18" name="TextBox 541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20" name="TextBox 541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23" name="TextBox 542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26" name="TextBox 542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27" name="TextBox 542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29" name="TextBox 542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30" name="TextBox 542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32" name="TextBox 543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33" name="TextBox 543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35" name="TextBox 543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36" name="TextBox 543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38" name="TextBox 543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39" name="TextBox 543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41" name="TextBox 544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42" name="TextBox 544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44" name="TextBox 544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45" name="TextBox 544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47" name="TextBox 544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48" name="TextBox 544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50" name="TextBox 544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51" name="TextBox 545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52" name="TextBox 545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53" name="TextBox 545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54" name="TextBox 545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56" name="TextBox 545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57" name="TextBox 545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59" name="TextBox 545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60" name="TextBox 545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62" name="TextBox 546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63" name="TextBox 546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65" name="TextBox 546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66" name="TextBox 546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68" name="TextBox 546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69" name="TextBox 546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71" name="TextBox 547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72" name="TextBox 547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74" name="TextBox 547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75" name="TextBox 547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77" name="TextBox 547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78" name="TextBox 547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79" name="TextBox 547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80" name="TextBox 547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81" name="TextBox 548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83" name="TextBox 548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84" name="TextBox 548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85" name="TextBox 548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86" name="TextBox 548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87" name="TextBox 548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89" name="TextBox 548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90" name="TextBox 548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91" name="TextBox 549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92" name="TextBox 549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93" name="TextBox 549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95" name="TextBox 549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96" name="TextBox 549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97" name="TextBox 549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98" name="TextBox 549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499" name="TextBox 549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01" name="TextBox 550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02" name="TextBox 550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04" name="TextBox 550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05" name="TextBox 550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07" name="TextBox 550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08" name="TextBox 550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10" name="TextBox 550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11" name="TextBox 551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13" name="TextBox 551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14" name="TextBox 551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16" name="TextBox 551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17" name="TextBox 551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19" name="TextBox 551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20" name="TextBox 551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5522" name="TextBox 552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23" name="TextBox 552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25" name="TextBox 552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26" name="TextBox 552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28" name="TextBox 552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29" name="TextBox 552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31" name="TextBox 553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32" name="TextBox 553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34" name="TextBox 553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35" name="TextBox 553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37" name="TextBox 553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38" name="TextBox 553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40" name="TextBox 553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41" name="TextBox 554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43" name="TextBox 554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44" name="TextBox 554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46" name="TextBox 554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47" name="TextBox 554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49" name="TextBox 554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50" name="TextBox 554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52" name="TextBox 555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53" name="TextBox 555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55" name="TextBox 555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56" name="TextBox 555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58" name="TextBox 555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59" name="TextBox 555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61" name="TextBox 556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62" name="TextBox 556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64" name="TextBox 556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65" name="TextBox 556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67" name="TextBox 556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68" name="TextBox 556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70" name="TextBox 556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71" name="TextBox 557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73" name="TextBox 557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74" name="TextBox 557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76" name="TextBox 557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77" name="TextBox 557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79" name="TextBox 557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80" name="TextBox 557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81" name="TextBox 558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82" name="TextBox 558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83" name="TextBox 558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85" name="TextBox 558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86" name="TextBox 558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87" name="TextBox 558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88" name="TextBox 558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89" name="TextBox 558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91" name="TextBox 559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92" name="TextBox 559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93" name="TextBox 559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94" name="TextBox 559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95" name="TextBox 559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97" name="TextBox 559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98" name="TextBox 559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599" name="TextBox 559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00" name="TextBox 559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01" name="TextBox 560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03" name="TextBox 560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04" name="TextBox 560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05" name="TextBox 560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06" name="TextBox 560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07" name="TextBox 560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09" name="TextBox 560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10" name="TextBox 560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11" name="TextBox 561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12" name="TextBox 561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13" name="TextBox 561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15" name="TextBox 561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16" name="TextBox 561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17" name="TextBox 561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18" name="TextBox 561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19" name="TextBox 561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21" name="TextBox 562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22" name="TextBox 562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23" name="TextBox 562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24" name="TextBox 562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25" name="TextBox 562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26" name="TextBox 562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27" name="TextBox 562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28" name="TextBox 562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29" name="TextBox 562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30" name="TextBox 562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31" name="TextBox 563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33" name="TextBox 563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34" name="TextBox 563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35" name="TextBox 563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36" name="TextBox 563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37" name="TextBox 563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38" name="TextBox 563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39" name="TextBox 563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40" name="TextBox 563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41" name="TextBox 564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42" name="TextBox 564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43" name="TextBox 564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44" name="TextBox 564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45" name="TextBox 564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46" name="TextBox 564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47" name="TextBox 564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48" name="TextBox 564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49" name="TextBox 564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50" name="TextBox 564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51" name="TextBox 565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52" name="TextBox 565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53" name="TextBox 565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54" name="TextBox 565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55" name="TextBox 565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56" name="TextBox 565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57" name="TextBox 565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58" name="TextBox 565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59" name="TextBox 565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60" name="TextBox 565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61" name="TextBox 566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62" name="TextBox 566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63" name="TextBox 566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64" name="TextBox 566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65" name="TextBox 566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66" name="TextBox 566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67" name="TextBox 566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68" name="TextBox 566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69" name="TextBox 566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70" name="TextBox 566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71" name="TextBox 567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72" name="TextBox 567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73" name="TextBox 567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74" name="TextBox 567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75" name="TextBox 567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76" name="TextBox 567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77" name="TextBox 567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78" name="TextBox 567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79" name="TextBox 567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80" name="TextBox 567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81" name="TextBox 568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82" name="TextBox 568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83" name="TextBox 568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84" name="TextBox 568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85" name="TextBox 568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86" name="TextBox 568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87" name="TextBox 568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88" name="TextBox 568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89" name="TextBox 568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90" name="TextBox 568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91" name="TextBox 569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92" name="TextBox 569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5693" name="TextBox 569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694" name="TextBox 569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695" name="TextBox 569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696" name="TextBox 569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697" name="TextBox 569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698" name="TextBox 569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699" name="TextBox 569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00" name="TextBox 569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01" name="TextBox 570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02" name="TextBox 570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03" name="TextBox 570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04" name="TextBox 570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05" name="TextBox 570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06" name="TextBox 570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07" name="TextBox 570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08" name="TextBox 570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09" name="TextBox 570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10" name="TextBox 570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11" name="TextBox 571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12" name="TextBox 571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13" name="TextBox 571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14" name="TextBox 571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15" name="TextBox 571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16" name="TextBox 571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17" name="TextBox 571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18" name="TextBox 571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19" name="TextBox 571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20" name="TextBox 571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21" name="TextBox 572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22" name="TextBox 572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23" name="TextBox 572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24" name="TextBox 572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25" name="TextBox 572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26" name="TextBox 572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27" name="TextBox 572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28" name="TextBox 572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29" name="TextBox 572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30" name="TextBox 572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31" name="TextBox 573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32" name="TextBox 573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33" name="TextBox 573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34" name="TextBox 573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35" name="TextBox 573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36" name="TextBox 573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37" name="TextBox 573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38" name="TextBox 573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39" name="TextBox 573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40" name="TextBox 573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41" name="TextBox 574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42" name="TextBox 574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43" name="TextBox 574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44" name="TextBox 574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45" name="TextBox 574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46" name="TextBox 574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47" name="TextBox 574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48" name="TextBox 574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49" name="TextBox 574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50" name="TextBox 574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51" name="TextBox 575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52" name="TextBox 575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53" name="TextBox 575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54" name="TextBox 575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55" name="TextBox 575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56" name="TextBox 575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57" name="TextBox 575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58" name="TextBox 575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59" name="TextBox 575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60" name="TextBox 575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61" name="TextBox 576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62" name="TextBox 576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63" name="TextBox 576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64" name="TextBox 576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65" name="TextBox 576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66" name="TextBox 576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67" name="TextBox 576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68" name="TextBox 576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69" name="TextBox 576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70" name="TextBox 576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71" name="TextBox 577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72" name="TextBox 577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73" name="TextBox 577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74" name="TextBox 577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75" name="TextBox 577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76" name="TextBox 577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77" name="TextBox 577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78" name="TextBox 577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79" name="TextBox 577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80" name="TextBox 577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81" name="TextBox 578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82" name="TextBox 578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83" name="TextBox 578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84" name="TextBox 578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85" name="TextBox 578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86" name="TextBox 578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87" name="TextBox 578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88" name="TextBox 578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89" name="TextBox 578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90" name="TextBox 578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91" name="TextBox 579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92" name="TextBox 579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93" name="TextBox 579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94" name="TextBox 579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95" name="TextBox 579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96" name="TextBox 579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97" name="TextBox 579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98" name="TextBox 579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799" name="TextBox 579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00" name="TextBox 579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01" name="TextBox 580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02" name="TextBox 580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03" name="TextBox 580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04" name="TextBox 580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05" name="TextBox 580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06" name="TextBox 580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07" name="TextBox 580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08" name="TextBox 580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09" name="TextBox 580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10" name="TextBox 580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11" name="TextBox 581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12" name="TextBox 581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13" name="TextBox 581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14" name="TextBox 581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15" name="TextBox 581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16" name="TextBox 581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17" name="TextBox 581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18" name="TextBox 581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19" name="TextBox 581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20" name="TextBox 581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21" name="TextBox 582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22" name="TextBox 582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23" name="TextBox 582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24" name="TextBox 582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25" name="TextBox 582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26" name="TextBox 582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27" name="TextBox 582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28" name="TextBox 582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29" name="TextBox 582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30" name="TextBox 582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31" name="TextBox 583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32" name="TextBox 583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33" name="TextBox 583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34" name="TextBox 583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35" name="TextBox 583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36" name="TextBox 583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37" name="TextBox 583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38" name="TextBox 583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39" name="TextBox 583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40" name="TextBox 583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41" name="TextBox 584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42" name="TextBox 584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43" name="TextBox 584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44" name="TextBox 584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45" name="TextBox 584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46" name="TextBox 584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47" name="TextBox 584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48" name="TextBox 584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49" name="TextBox 584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50" name="TextBox 584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51" name="TextBox 585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52" name="TextBox 585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53" name="TextBox 585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54" name="TextBox 585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55" name="TextBox 585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56" name="TextBox 585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57" name="TextBox 585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58" name="TextBox 585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59" name="TextBox 585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60" name="TextBox 585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61" name="TextBox 586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62" name="TextBox 586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63" name="TextBox 586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864" name="TextBox 586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65" name="TextBox 586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66" name="TextBox 586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67" name="TextBox 586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68" name="TextBox 586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69" name="TextBox 586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70" name="TextBox 586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71" name="TextBox 587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72" name="TextBox 587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73" name="TextBox 587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74" name="TextBox 587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75" name="TextBox 587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76" name="TextBox 587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77" name="TextBox 587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78" name="TextBox 587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79" name="TextBox 587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80" name="TextBox 587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81" name="TextBox 588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82" name="TextBox 588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83" name="TextBox 588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84" name="TextBox 588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85" name="TextBox 588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86" name="TextBox 588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87" name="TextBox 588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88" name="TextBox 588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89" name="TextBox 588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90" name="TextBox 588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91" name="TextBox 589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92" name="TextBox 589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93" name="TextBox 589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94" name="TextBox 589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95" name="TextBox 589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96" name="TextBox 589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97" name="TextBox 589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98" name="TextBox 589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899" name="TextBox 589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00" name="TextBox 589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01" name="TextBox 590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02" name="TextBox 590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03" name="TextBox 590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04" name="TextBox 590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05" name="TextBox 590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06" name="TextBox 590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07" name="TextBox 590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08" name="TextBox 590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09" name="TextBox 590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10" name="TextBox 590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11" name="TextBox 591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12" name="TextBox 591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13" name="TextBox 591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14" name="TextBox 591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15" name="TextBox 591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16" name="TextBox 591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17" name="TextBox 591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18" name="TextBox 591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19" name="TextBox 591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20" name="TextBox 591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21" name="TextBox 592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22" name="TextBox 592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23" name="TextBox 592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24" name="TextBox 592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25" name="TextBox 592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26" name="TextBox 592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27" name="TextBox 592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28" name="TextBox 592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29" name="TextBox 592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30" name="TextBox 592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31" name="TextBox 593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32" name="TextBox 593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33" name="TextBox 593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34" name="TextBox 593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35" name="TextBox 593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36" name="TextBox 593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37" name="TextBox 593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38" name="TextBox 593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39" name="TextBox 593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40" name="TextBox 593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41" name="TextBox 594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42" name="TextBox 594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43" name="TextBox 594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44" name="TextBox 594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45" name="TextBox 594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46" name="TextBox 594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47" name="TextBox 594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48" name="TextBox 594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49" name="TextBox 594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50" name="TextBox 594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51" name="TextBox 595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52" name="TextBox 595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53" name="TextBox 595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54" name="TextBox 595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55" name="TextBox 595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56" name="TextBox 595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57" name="TextBox 595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58" name="TextBox 595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59" name="TextBox 595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60" name="TextBox 595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61" name="TextBox 596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62" name="TextBox 596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63" name="TextBox 596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64" name="TextBox 596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65" name="TextBox 596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66" name="TextBox 596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67" name="TextBox 596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68" name="TextBox 596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69" name="TextBox 596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70" name="TextBox 596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71" name="TextBox 597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72" name="TextBox 597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73" name="TextBox 597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74" name="TextBox 597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75" name="TextBox 597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76" name="TextBox 597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77" name="TextBox 597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78" name="TextBox 597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79" name="TextBox 597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80" name="TextBox 597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81" name="TextBox 598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82" name="TextBox 598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83" name="TextBox 598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84" name="TextBox 598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85" name="TextBox 598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86" name="TextBox 598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87" name="TextBox 598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88" name="TextBox 598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89" name="TextBox 598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90" name="TextBox 598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91" name="TextBox 599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92" name="TextBox 599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93" name="TextBox 599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94" name="TextBox 599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95" name="TextBox 599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96" name="TextBox 599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97" name="TextBox 599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98" name="TextBox 599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999" name="TextBox 599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00" name="TextBox 599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01" name="TextBox 600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02" name="TextBox 600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03" name="TextBox 600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04" name="TextBox 600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05" name="TextBox 600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06" name="TextBox 600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07" name="TextBox 600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08" name="TextBox 600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09" name="TextBox 600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10" name="TextBox 600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11" name="TextBox 601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12" name="TextBox 601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13" name="TextBox 601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14" name="TextBox 601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15" name="TextBox 601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16" name="TextBox 601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17" name="TextBox 601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18" name="TextBox 601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19" name="TextBox 601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20" name="TextBox 601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21" name="TextBox 602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22" name="TextBox 602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23" name="TextBox 602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24" name="TextBox 602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25" name="TextBox 602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26" name="TextBox 602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27" name="TextBox 602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28" name="TextBox 602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29" name="TextBox 602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30" name="TextBox 602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31" name="TextBox 603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32" name="TextBox 603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33" name="TextBox 603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34" name="TextBox 603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6035" name="TextBox 603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036" name="TextBox 6035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037" name="TextBox 6036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038" name="TextBox 6037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039" name="TextBox 6038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6040" name="TextBox 6039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041" name="TextBox 6040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042" name="TextBox 6041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55378</xdr:rowOff>
    </xdr:from>
    <xdr:ext cx="66454" cy="264560"/>
    <xdr:sp macro="" textlink="">
      <xdr:nvSpPr>
        <xdr:cNvPr id="6043" name="TextBox 6042"/>
        <xdr:cNvSpPr txBox="1"/>
      </xdr:nvSpPr>
      <xdr:spPr>
        <a:xfrm flipH="1">
          <a:off x="7210425" y="2912878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044" name="TextBox 6043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045" name="TextBox 6044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6046" name="TextBox 6045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047" name="TextBox 6046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048" name="TextBox 6047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6049" name="TextBox 6048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050" name="TextBox 6049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051" name="TextBox 6050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6052" name="TextBox 6051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053" name="TextBox 6052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054" name="TextBox 6053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055" name="TextBox 6054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056" name="TextBox 6055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057" name="TextBox 6056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058" name="TextBox 605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059" name="TextBox 605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060" name="TextBox 6059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061" name="TextBox 606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062" name="TextBox 6061"/>
        <xdr:cNvSpPr txBox="1"/>
      </xdr:nvSpPr>
      <xdr:spPr>
        <a:xfrm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063" name="TextBox 606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064" name="TextBox 606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065" name="TextBox 606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066" name="TextBox 606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067" name="TextBox 6066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068" name="TextBox 6067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069" name="TextBox 6068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070" name="TextBox 6069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071" name="TextBox 6070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072" name="TextBox 6071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073" name="TextBox 6072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074" name="TextBox 6073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075" name="TextBox 6074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076" name="TextBox 6075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077" name="TextBox 6076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078" name="TextBox 6077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079" name="TextBox 6078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080" name="TextBox 6079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6081" name="TextBox 6080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6082" name="TextBox 6081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6083" name="TextBox 6082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6084" name="TextBox 6083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5375" cy="264560"/>
    <xdr:sp macro="" textlink="">
      <xdr:nvSpPr>
        <xdr:cNvPr id="6085" name="TextBox 6084"/>
        <xdr:cNvSpPr txBox="1"/>
      </xdr:nvSpPr>
      <xdr:spPr>
        <a:xfrm>
          <a:off x="7210425" y="486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5375" cy="264560"/>
    <xdr:sp macro="" textlink="">
      <xdr:nvSpPr>
        <xdr:cNvPr id="6086" name="TextBox 6085"/>
        <xdr:cNvSpPr txBox="1"/>
      </xdr:nvSpPr>
      <xdr:spPr>
        <a:xfrm>
          <a:off x="7210425" y="486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087" name="TextBox 6086"/>
        <xdr:cNvSpPr txBox="1"/>
      </xdr:nvSpPr>
      <xdr:spPr>
        <a:xfrm>
          <a:off x="7210425" y="566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088" name="TextBox 6087"/>
        <xdr:cNvSpPr txBox="1"/>
      </xdr:nvSpPr>
      <xdr:spPr>
        <a:xfrm>
          <a:off x="7210425" y="566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089" name="TextBox 6088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090" name="TextBox 6089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091" name="TextBox 6090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092" name="TextBox 6091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093" name="TextBox 6092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094" name="TextBox 6093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095" name="TextBox 6094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096" name="TextBox 6095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097" name="TextBox 6096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098" name="TextBox 6097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099" name="TextBox 6098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100" name="TextBox 6099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101" name="TextBox 6100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102" name="TextBox 6101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103" name="TextBox 6102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104" name="TextBox 6103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105" name="TextBox 6104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106" name="TextBox 6105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107" name="TextBox 6106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108" name="TextBox 6107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109" name="TextBox 6108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110" name="TextBox 6109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111" name="TextBox 6110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112" name="TextBox 6111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113" name="TextBox 6112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114" name="TextBox 6113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115" name="TextBox 6114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116" name="TextBox 6115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6117" name="TextBox 6116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6118" name="TextBox 6117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6119" name="TextBox 6118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6120" name="TextBox 6119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6121" name="TextBox 6120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6122" name="TextBox 6121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6123" name="TextBox 6122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6124" name="TextBox 6123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6125" name="TextBox 6124"/>
        <xdr:cNvSpPr txBox="1"/>
      </xdr:nvSpPr>
      <xdr:spPr>
        <a:xfrm>
          <a:off x="7210425" y="6877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6126" name="TextBox 6125"/>
        <xdr:cNvSpPr txBox="1"/>
      </xdr:nvSpPr>
      <xdr:spPr>
        <a:xfrm>
          <a:off x="7210425" y="6877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6127" name="TextBox 6126"/>
        <xdr:cNvSpPr txBox="1"/>
      </xdr:nvSpPr>
      <xdr:spPr>
        <a:xfrm>
          <a:off x="7210425" y="6877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6128" name="TextBox 6127"/>
        <xdr:cNvSpPr txBox="1"/>
      </xdr:nvSpPr>
      <xdr:spPr>
        <a:xfrm>
          <a:off x="7210425" y="6877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29" name="TextBox 612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30" name="TextBox 612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6131" name="TextBox 6130"/>
        <xdr:cNvSpPr txBox="1"/>
      </xdr:nvSpPr>
      <xdr:spPr>
        <a:xfrm>
          <a:off x="7210425" y="6467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6132" name="TextBox 6131"/>
        <xdr:cNvSpPr txBox="1"/>
      </xdr:nvSpPr>
      <xdr:spPr>
        <a:xfrm>
          <a:off x="7210425" y="6467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6133" name="TextBox 6132"/>
        <xdr:cNvSpPr txBox="1"/>
      </xdr:nvSpPr>
      <xdr:spPr>
        <a:xfrm>
          <a:off x="7210425" y="6467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6134" name="TextBox 6133"/>
        <xdr:cNvSpPr txBox="1"/>
      </xdr:nvSpPr>
      <xdr:spPr>
        <a:xfrm>
          <a:off x="7210425" y="6467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6135" name="TextBox 6134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6136" name="TextBox 6135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37" name="TextBox 613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38" name="TextBox 613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39" name="TextBox 613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40" name="TextBox 613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41" name="TextBox 614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42" name="TextBox 614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43" name="TextBox 614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44" name="TextBox 614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45" name="TextBox 614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46" name="TextBox 614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47" name="TextBox 614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48" name="TextBox 614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49" name="TextBox 614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50" name="TextBox 614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51" name="TextBox 615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52" name="TextBox 615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53" name="TextBox 615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54" name="TextBox 615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55" name="TextBox 615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56" name="TextBox 615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57" name="TextBox 615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58" name="TextBox 615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59" name="TextBox 615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60" name="TextBox 615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61" name="TextBox 616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62" name="TextBox 616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63" name="TextBox 616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64" name="TextBox 616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65" name="TextBox 616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66" name="TextBox 616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67" name="TextBox 616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68" name="TextBox 616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69" name="TextBox 616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70" name="TextBox 616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71" name="TextBox 617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72" name="TextBox 617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73" name="TextBox 617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74" name="TextBox 617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75" name="TextBox 617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76" name="TextBox 617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77" name="TextBox 617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78" name="TextBox 617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79" name="TextBox 617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80" name="TextBox 617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81" name="TextBox 618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82" name="TextBox 618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83" name="TextBox 618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84" name="TextBox 618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85" name="TextBox 618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86" name="TextBox 618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87" name="TextBox 618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88" name="TextBox 618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89" name="TextBox 618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90" name="TextBox 618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91" name="TextBox 619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92" name="TextBox 619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93" name="TextBox 619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94" name="TextBox 619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95" name="TextBox 619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96" name="TextBox 619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97" name="TextBox 619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98" name="TextBox 619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199" name="TextBox 619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200" name="TextBox 619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201" name="TextBox 620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202" name="TextBox 620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203" name="TextBox 620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204" name="TextBox 620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205" name="TextBox 6204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206" name="TextBox 6205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207" name="TextBox 6206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6208" name="TextBox 6207"/>
        <xdr:cNvSpPr txBox="1"/>
      </xdr:nvSpPr>
      <xdr:spPr>
        <a:xfrm>
          <a:off x="7210425" y="32575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209" name="TextBox 6208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210" name="TextBox 6209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211" name="TextBox 6210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212" name="TextBox 6211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6213" name="TextBox 6212"/>
        <xdr:cNvSpPr txBox="1"/>
      </xdr:nvSpPr>
      <xdr:spPr>
        <a:xfrm>
          <a:off x="7210425" y="3657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214" name="TextBox 6213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215" name="TextBox 6214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216" name="TextBox 6215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66454</xdr:rowOff>
    </xdr:from>
    <xdr:ext cx="66454" cy="264560"/>
    <xdr:sp macro="" textlink="">
      <xdr:nvSpPr>
        <xdr:cNvPr id="6217" name="TextBox 6216"/>
        <xdr:cNvSpPr txBox="1"/>
      </xdr:nvSpPr>
      <xdr:spPr>
        <a:xfrm>
          <a:off x="7210425" y="37240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218" name="TextBox 6217"/>
        <xdr:cNvSpPr txBox="1"/>
      </xdr:nvSpPr>
      <xdr:spPr>
        <a:xfrm>
          <a:off x="7210425" y="566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219" name="TextBox 6218"/>
        <xdr:cNvSpPr txBox="1"/>
      </xdr:nvSpPr>
      <xdr:spPr>
        <a:xfrm>
          <a:off x="7210425" y="566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20" name="TextBox 6219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21" name="TextBox 6220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22" name="TextBox 6221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66454" cy="264560"/>
    <xdr:sp macro="" textlink="">
      <xdr:nvSpPr>
        <xdr:cNvPr id="6223" name="TextBox 6222"/>
        <xdr:cNvSpPr txBox="1"/>
      </xdr:nvSpPr>
      <xdr:spPr>
        <a:xfrm>
          <a:off x="7210425" y="58674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6224" name="TextBox 6223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6225" name="TextBox 6224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6226" name="TextBox 6225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6227" name="TextBox 6226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5375" cy="264560"/>
    <xdr:sp macro="" textlink="">
      <xdr:nvSpPr>
        <xdr:cNvPr id="6228" name="TextBox 6227"/>
        <xdr:cNvSpPr txBox="1"/>
      </xdr:nvSpPr>
      <xdr:spPr>
        <a:xfrm>
          <a:off x="7210425" y="486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66454</xdr:rowOff>
    </xdr:from>
    <xdr:ext cx="66454" cy="264560"/>
    <xdr:sp macro="" textlink="">
      <xdr:nvSpPr>
        <xdr:cNvPr id="6229" name="TextBox 6228"/>
        <xdr:cNvSpPr txBox="1"/>
      </xdr:nvSpPr>
      <xdr:spPr>
        <a:xfrm>
          <a:off x="7210425" y="49337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230" name="TextBox 6229"/>
        <xdr:cNvSpPr txBox="1"/>
      </xdr:nvSpPr>
      <xdr:spPr>
        <a:xfrm>
          <a:off x="7210425" y="566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31" name="TextBox 6230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32" name="TextBox 6231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33" name="TextBox 6232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234" name="TextBox 6233"/>
        <xdr:cNvSpPr txBox="1"/>
      </xdr:nvSpPr>
      <xdr:spPr>
        <a:xfrm>
          <a:off x="7210425" y="566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235" name="TextBox 6234"/>
        <xdr:cNvSpPr txBox="1"/>
      </xdr:nvSpPr>
      <xdr:spPr>
        <a:xfrm>
          <a:off x="7210425" y="566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36" name="TextBox 6235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37" name="TextBox 6236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38" name="TextBox 6237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66454" cy="264560"/>
    <xdr:sp macro="" textlink="">
      <xdr:nvSpPr>
        <xdr:cNvPr id="6239" name="TextBox 6238"/>
        <xdr:cNvSpPr txBox="1"/>
      </xdr:nvSpPr>
      <xdr:spPr>
        <a:xfrm>
          <a:off x="7210425" y="58674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40" name="TextBox 6239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41" name="TextBox 6240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42" name="TextBox 6241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43" name="TextBox 6242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44" name="TextBox 6243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45" name="TextBox 6244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46" name="TextBox 6245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47" name="TextBox 6246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48" name="TextBox 6247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66454" cy="264560"/>
    <xdr:sp macro="" textlink="">
      <xdr:nvSpPr>
        <xdr:cNvPr id="6249" name="TextBox 6248"/>
        <xdr:cNvSpPr txBox="1"/>
      </xdr:nvSpPr>
      <xdr:spPr>
        <a:xfrm>
          <a:off x="7210425" y="58674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50" name="TextBox 6249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51" name="TextBox 6250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52" name="TextBox 6251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53" name="TextBox 6252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54" name="TextBox 6253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55" name="TextBox 6254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56" name="TextBox 6255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57" name="TextBox 6256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58" name="TextBox 6257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66454" cy="264560"/>
    <xdr:sp macro="" textlink="">
      <xdr:nvSpPr>
        <xdr:cNvPr id="6259" name="TextBox 6258"/>
        <xdr:cNvSpPr txBox="1"/>
      </xdr:nvSpPr>
      <xdr:spPr>
        <a:xfrm>
          <a:off x="7210425" y="58674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60" name="TextBox 6259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61" name="TextBox 6260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62" name="TextBox 6261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263" name="TextBox 6262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64" name="TextBox 6263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65" name="TextBox 6264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66" name="TextBox 6265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6267" name="TextBox 6266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268" name="TextBox 6267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66454" cy="264560"/>
    <xdr:sp macro="" textlink="">
      <xdr:nvSpPr>
        <xdr:cNvPr id="6269" name="TextBox 6268"/>
        <xdr:cNvSpPr txBox="1"/>
      </xdr:nvSpPr>
      <xdr:spPr>
        <a:xfrm>
          <a:off x="7210425" y="60674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270" name="TextBox 6269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271" name="TextBox 6270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272" name="TextBox 6271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273" name="TextBox 6272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274" name="TextBox 6273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275" name="TextBox 6274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276" name="TextBox 6275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277" name="TextBox 6276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278" name="TextBox 6277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66454</xdr:rowOff>
    </xdr:from>
    <xdr:ext cx="66454" cy="264560"/>
    <xdr:sp macro="" textlink="">
      <xdr:nvSpPr>
        <xdr:cNvPr id="6279" name="TextBox 6278"/>
        <xdr:cNvSpPr txBox="1"/>
      </xdr:nvSpPr>
      <xdr:spPr>
        <a:xfrm>
          <a:off x="7210425" y="61338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6280" name="TextBox 6279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6281" name="TextBox 6280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6282" name="TextBox 6281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6283" name="TextBox 6282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6284" name="TextBox 6283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6285" name="TextBox 6284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6286" name="TextBox 6285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6287" name="TextBox 6286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6288" name="TextBox 6287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66454" cy="264560"/>
    <xdr:sp macro="" textlink="">
      <xdr:nvSpPr>
        <xdr:cNvPr id="6289" name="TextBox 6288"/>
        <xdr:cNvSpPr txBox="1"/>
      </xdr:nvSpPr>
      <xdr:spPr>
        <a:xfrm>
          <a:off x="7210425" y="62674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6290" name="TextBox 6289"/>
        <xdr:cNvSpPr txBox="1"/>
      </xdr:nvSpPr>
      <xdr:spPr>
        <a:xfrm>
          <a:off x="7210425" y="6467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6291" name="TextBox 6290"/>
        <xdr:cNvSpPr txBox="1"/>
      </xdr:nvSpPr>
      <xdr:spPr>
        <a:xfrm>
          <a:off x="7210425" y="6467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6292" name="TextBox 6291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6293" name="TextBox 6292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6294" name="TextBox 6293"/>
        <xdr:cNvSpPr txBox="1"/>
      </xdr:nvSpPr>
      <xdr:spPr>
        <a:xfrm>
          <a:off x="7210425" y="6877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6295" name="TextBox 6294"/>
        <xdr:cNvSpPr txBox="1"/>
      </xdr:nvSpPr>
      <xdr:spPr>
        <a:xfrm>
          <a:off x="7210425" y="6877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6296" name="TextBox 6295"/>
        <xdr:cNvSpPr txBox="1"/>
      </xdr:nvSpPr>
      <xdr:spPr>
        <a:xfrm>
          <a:off x="7210425" y="6877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6297" name="TextBox 6296"/>
        <xdr:cNvSpPr txBox="1"/>
      </xdr:nvSpPr>
      <xdr:spPr>
        <a:xfrm>
          <a:off x="7210425" y="6877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6298" name="TextBox 6297"/>
        <xdr:cNvSpPr txBox="1"/>
      </xdr:nvSpPr>
      <xdr:spPr>
        <a:xfrm>
          <a:off x="7210425" y="6877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6299" name="TextBox 6298"/>
        <xdr:cNvSpPr txBox="1"/>
      </xdr:nvSpPr>
      <xdr:spPr>
        <a:xfrm>
          <a:off x="7210425" y="6877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6300" name="TextBox 6299"/>
        <xdr:cNvSpPr txBox="1"/>
      </xdr:nvSpPr>
      <xdr:spPr>
        <a:xfrm>
          <a:off x="7210425" y="6877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6301" name="TextBox 6300"/>
        <xdr:cNvSpPr txBox="1"/>
      </xdr:nvSpPr>
      <xdr:spPr>
        <a:xfrm>
          <a:off x="7210425" y="6877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02" name="TextBox 630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03" name="TextBox 630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04" name="TextBox 630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05" name="TextBox 630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06" name="TextBox 630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07" name="TextBox 630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08" name="TextBox 630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09" name="TextBox 630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10" name="TextBox 630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11" name="TextBox 631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12" name="TextBox 631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13" name="TextBox 631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14" name="TextBox 631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15" name="TextBox 631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16" name="TextBox 631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17" name="TextBox 631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18" name="TextBox 631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19" name="TextBox 631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20" name="TextBox 631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21" name="TextBox 632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22" name="TextBox 632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23" name="TextBox 632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24" name="TextBox 632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25" name="TextBox 632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26" name="TextBox 632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27" name="TextBox 632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28" name="TextBox 632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29" name="TextBox 632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30" name="TextBox 632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31" name="TextBox 633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32" name="TextBox 633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33" name="TextBox 633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34" name="TextBox 633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35" name="TextBox 633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36" name="TextBox 633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37" name="TextBox 633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38" name="TextBox 633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39" name="TextBox 633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40" name="TextBox 633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41" name="TextBox 634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42" name="TextBox 634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43" name="TextBox 634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44" name="TextBox 634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45" name="TextBox 634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46" name="TextBox 634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47" name="TextBox 634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48" name="TextBox 634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49" name="TextBox 634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50" name="TextBox 634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51" name="TextBox 635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52" name="TextBox 635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53" name="TextBox 635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54" name="TextBox 635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55" name="TextBox 635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56" name="TextBox 635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57" name="TextBox 635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58" name="TextBox 635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59" name="TextBox 635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60" name="TextBox 635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61" name="TextBox 636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62" name="TextBox 636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63" name="TextBox 636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64" name="TextBox 636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65" name="TextBox 636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66" name="TextBox 636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67" name="TextBox 636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68" name="TextBox 636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369" name="TextBox 636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370" name="TextBox 6369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371" name="TextBox 6370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372" name="TextBox 6371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373" name="TextBox 6372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374" name="TextBox 637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375" name="TextBox 637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376" name="TextBox 637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377" name="TextBox 6376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378" name="TextBox 6377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379" name="TextBox 637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380" name="TextBox 6379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381" name="TextBox 6380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382" name="TextBox 638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383" name="TextBox 638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384" name="TextBox 6383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385" name="TextBox 638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386" name="TextBox 638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387" name="TextBox 6386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388" name="TextBox 638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389" name="TextBox 638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390" name="TextBox 6389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391" name="TextBox 639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392" name="TextBox 639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393" name="TextBox 639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394" name="TextBox 639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395" name="TextBox 639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396" name="TextBox 639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397" name="TextBox 6396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398" name="TextBox 639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399" name="TextBox 639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00" name="TextBox 6399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401" name="TextBox 6400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02" name="TextBox 640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03" name="TextBox 640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404" name="TextBox 6403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05" name="TextBox 640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06" name="TextBox 640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407" name="TextBox 6406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08" name="TextBox 640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09" name="TextBox 640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410" name="TextBox 6409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11" name="TextBox 641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12" name="TextBox 641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413" name="TextBox 6412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14" name="TextBox 641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15" name="TextBox 641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16" name="TextBox 641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17" name="TextBox 6416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18" name="TextBox 641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19" name="TextBox 641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20" name="TextBox 6419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21" name="TextBox 642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22" name="TextBox 642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23" name="TextBox 642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424" name="TextBox 6423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25" name="TextBox 642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26" name="TextBox 642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427" name="TextBox 6426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28" name="TextBox 642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29" name="TextBox 642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430" name="TextBox 6429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31" name="TextBox 643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32" name="TextBox 643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433" name="TextBox 6432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34" name="TextBox 643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35" name="TextBox 643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36" name="TextBox 643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37" name="TextBox 6436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38" name="TextBox 643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39" name="TextBox 643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5375" cy="264560"/>
    <xdr:sp macro="" textlink="">
      <xdr:nvSpPr>
        <xdr:cNvPr id="6440" name="TextBox 6439"/>
        <xdr:cNvSpPr txBox="1"/>
      </xdr:nvSpPr>
      <xdr:spPr>
        <a:xfrm>
          <a:off x="7210425" y="486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5375" cy="264560"/>
    <xdr:sp macro="" textlink="">
      <xdr:nvSpPr>
        <xdr:cNvPr id="6441" name="TextBox 6440"/>
        <xdr:cNvSpPr txBox="1"/>
      </xdr:nvSpPr>
      <xdr:spPr>
        <a:xfrm>
          <a:off x="7210425" y="486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5375" cy="264560"/>
    <xdr:sp macro="" textlink="">
      <xdr:nvSpPr>
        <xdr:cNvPr id="6442" name="TextBox 6441"/>
        <xdr:cNvSpPr txBox="1"/>
      </xdr:nvSpPr>
      <xdr:spPr>
        <a:xfrm>
          <a:off x="7210425" y="486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66454</xdr:rowOff>
    </xdr:from>
    <xdr:ext cx="66454" cy="264560"/>
    <xdr:sp macro="" textlink="">
      <xdr:nvSpPr>
        <xdr:cNvPr id="6443" name="TextBox 6442"/>
        <xdr:cNvSpPr txBox="1"/>
      </xdr:nvSpPr>
      <xdr:spPr>
        <a:xfrm>
          <a:off x="7210425" y="49337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444" name="TextBox 6443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445" name="TextBox 6444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446" name="TextBox 6445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447" name="TextBox 6446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448" name="TextBox 6447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449" name="TextBox 6448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450" name="TextBox 6449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451" name="TextBox 6450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452" name="TextBox 6451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453" name="TextBox 6452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454" name="TextBox 6453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455" name="TextBox 6454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456" name="TextBox 6455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457" name="TextBox 6456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458" name="TextBox 6457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459" name="TextBox 6458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460" name="TextBox 6459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461" name="TextBox 6460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462" name="TextBox 6461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463" name="TextBox 6462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464" name="TextBox 6463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465" name="TextBox 6464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466" name="TextBox 6465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467" name="TextBox 6466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468" name="TextBox 6467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469" name="TextBox 6468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470" name="TextBox 6469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471" name="TextBox 6470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6472" name="TextBox 6471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6473" name="TextBox 6472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6474" name="TextBox 6473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66454</xdr:rowOff>
    </xdr:from>
    <xdr:ext cx="66454" cy="264560"/>
    <xdr:sp macro="" textlink="">
      <xdr:nvSpPr>
        <xdr:cNvPr id="6475" name="TextBox 6474"/>
        <xdr:cNvSpPr txBox="1"/>
      </xdr:nvSpPr>
      <xdr:spPr>
        <a:xfrm>
          <a:off x="7210425" y="39240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6476" name="TextBox 6475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6477" name="TextBox 6476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478" name="TextBox 6477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479" name="TextBox 6478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480" name="TextBox 6479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481" name="TextBox 6480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482" name="TextBox 6481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483" name="TextBox 6482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484" name="TextBox 6483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6485" name="TextBox 6484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6486" name="TextBox 6485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487" name="TextBox 6486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6488" name="TextBox 6487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6489" name="TextBox 6488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6490" name="TextBox 6489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6491" name="TextBox 6490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6492" name="TextBox 6491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6493" name="TextBox 6492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6494" name="TextBox 6493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66454</xdr:rowOff>
    </xdr:from>
    <xdr:ext cx="66454" cy="264560"/>
    <xdr:sp macro="" textlink="">
      <xdr:nvSpPr>
        <xdr:cNvPr id="6495" name="TextBox 6494"/>
        <xdr:cNvSpPr txBox="1"/>
      </xdr:nvSpPr>
      <xdr:spPr>
        <a:xfrm>
          <a:off x="7210425" y="39240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6496" name="TextBox 6495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6497" name="TextBox 6496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6498" name="TextBox 6497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66454</xdr:rowOff>
    </xdr:from>
    <xdr:ext cx="66454" cy="264560"/>
    <xdr:sp macro="" textlink="">
      <xdr:nvSpPr>
        <xdr:cNvPr id="6499" name="TextBox 6498"/>
        <xdr:cNvSpPr txBox="1"/>
      </xdr:nvSpPr>
      <xdr:spPr>
        <a:xfrm>
          <a:off x="7210425" y="47241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6500" name="TextBox 6499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6501" name="TextBox 6500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6502" name="TextBox 6501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6503" name="TextBox 6502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6504" name="TextBox 6503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6505" name="TextBox 6504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6506" name="TextBox 6505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6507" name="TextBox 6506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6508" name="TextBox 6507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6509" name="TextBox 6508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6510" name="TextBox 6509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6511" name="TextBox 6510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512" name="TextBox 6511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513" name="TextBox 6512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514" name="TextBox 6513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515" name="TextBox 6514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516" name="TextBox 6515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517" name="TextBox 6516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518" name="TextBox 6517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519" name="TextBox 6518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520" name="TextBox 6519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521" name="TextBox 6520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522" name="TextBox 6521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523" name="TextBox 6522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524" name="TextBox 6523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525" name="TextBox 6524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526" name="TextBox 6525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527" name="TextBox 6526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528" name="TextBox 6527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529" name="TextBox 6528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530" name="TextBox 6529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531" name="TextBox 6530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532" name="TextBox 6531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533" name="TextBox 6532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534" name="TextBox 6533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535" name="TextBox 6534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6536" name="TextBox 6535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6537" name="TextBox 6536"/>
        <xdr:cNvSpPr txBox="1"/>
      </xdr:nvSpPr>
      <xdr:spPr>
        <a:xfrm>
          <a:off x="7210425" y="6467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6538" name="TextBox 6537"/>
        <xdr:cNvSpPr txBox="1"/>
      </xdr:nvSpPr>
      <xdr:spPr>
        <a:xfrm>
          <a:off x="7210425" y="6467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6539" name="TextBox 6538"/>
        <xdr:cNvSpPr txBox="1"/>
      </xdr:nvSpPr>
      <xdr:spPr>
        <a:xfrm>
          <a:off x="7210425" y="6877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6540" name="TextBox 6539"/>
        <xdr:cNvSpPr txBox="1"/>
      </xdr:nvSpPr>
      <xdr:spPr>
        <a:xfrm>
          <a:off x="7210425" y="6877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6541" name="TextBox 6540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6542" name="TextBox 6541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6543" name="TextBox 6542"/>
        <xdr:cNvSpPr txBox="1"/>
      </xdr:nvSpPr>
      <xdr:spPr>
        <a:xfrm>
          <a:off x="7210425" y="6877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6544" name="TextBox 6543"/>
        <xdr:cNvSpPr txBox="1"/>
      </xdr:nvSpPr>
      <xdr:spPr>
        <a:xfrm>
          <a:off x="7210425" y="6877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6545" name="TextBox 6544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6546" name="TextBox 6545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6547" name="TextBox 6546"/>
        <xdr:cNvSpPr txBox="1"/>
      </xdr:nvSpPr>
      <xdr:spPr>
        <a:xfrm>
          <a:off x="7210425" y="6877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6548" name="TextBox 6547"/>
        <xdr:cNvSpPr txBox="1"/>
      </xdr:nvSpPr>
      <xdr:spPr>
        <a:xfrm>
          <a:off x="7210425" y="68770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6549" name="TextBox 6548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6550" name="TextBox 6549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51" name="TextBox 655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52" name="TextBox 655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53" name="TextBox 655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54" name="TextBox 655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55" name="TextBox 655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56" name="TextBox 655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57" name="TextBox 655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58" name="TextBox 655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59" name="TextBox 655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60" name="TextBox 655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61" name="TextBox 656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62" name="TextBox 656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63" name="TextBox 656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64" name="TextBox 656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65" name="TextBox 656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66" name="TextBox 656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67" name="TextBox 656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68" name="TextBox 656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69" name="TextBox 656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70" name="TextBox 656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71" name="TextBox 657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72" name="TextBox 657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73" name="TextBox 657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74" name="TextBox 657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75" name="TextBox 657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76" name="TextBox 657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77" name="TextBox 657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78" name="TextBox 657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79" name="TextBox 657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80" name="TextBox 657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81" name="TextBox 658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82" name="TextBox 658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83" name="TextBox 658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84" name="TextBox 658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85" name="TextBox 658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86" name="TextBox 658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87" name="TextBox 658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88" name="TextBox 658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89" name="TextBox 658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90" name="TextBox 658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91" name="TextBox 659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92" name="TextBox 659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93" name="TextBox 659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94" name="TextBox 659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95" name="TextBox 659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96" name="TextBox 659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97" name="TextBox 659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98" name="TextBox 659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599" name="TextBox 659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00" name="TextBox 659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01" name="TextBox 660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02" name="TextBox 660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03" name="TextBox 660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04" name="TextBox 660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05" name="TextBox 660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06" name="TextBox 660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07" name="TextBox 660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08" name="TextBox 660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09" name="TextBox 660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10" name="TextBox 660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11" name="TextBox 661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12" name="TextBox 661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13" name="TextBox 661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14" name="TextBox 661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15" name="TextBox 661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16" name="TextBox 661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17" name="TextBox 661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18" name="TextBox 661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19" name="TextBox 661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20" name="TextBox 661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21" name="TextBox 662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22" name="TextBox 662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23" name="TextBox 662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24" name="TextBox 662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25" name="TextBox 662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26" name="TextBox 662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27" name="TextBox 662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28" name="TextBox 662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29" name="TextBox 662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30" name="TextBox 662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31" name="TextBox 663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32" name="TextBox 663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33" name="TextBox 663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34" name="TextBox 663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35" name="TextBox 663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36" name="TextBox 663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37" name="TextBox 663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38" name="TextBox 663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39" name="TextBox 663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40" name="TextBox 663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41" name="TextBox 664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42" name="TextBox 664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43" name="TextBox 664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44" name="TextBox 664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45" name="TextBox 664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46" name="TextBox 664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47" name="TextBox 664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48" name="TextBox 664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49" name="TextBox 664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50" name="TextBox 664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51" name="TextBox 665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52" name="TextBox 665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53" name="TextBox 665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54" name="TextBox 665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55" name="TextBox 665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56" name="TextBox 665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57" name="TextBox 665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58" name="TextBox 665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59" name="TextBox 665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60" name="TextBox 665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61" name="TextBox 666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62" name="TextBox 666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63" name="TextBox 666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64" name="TextBox 666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65" name="TextBox 666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66" name="TextBox 666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67" name="TextBox 666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68" name="TextBox 666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69" name="TextBox 666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70" name="TextBox 666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71" name="TextBox 667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72" name="TextBox 667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73" name="TextBox 667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74" name="TextBox 667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75" name="TextBox 667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76" name="TextBox 667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77" name="TextBox 667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78" name="TextBox 667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79" name="TextBox 667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80" name="TextBox 667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81" name="TextBox 668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82" name="TextBox 668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83" name="TextBox 668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84" name="TextBox 668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85" name="TextBox 668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86" name="TextBox 668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87" name="TextBox 668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88" name="TextBox 668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89" name="TextBox 668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90" name="TextBox 668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91" name="TextBox 669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92" name="TextBox 669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93" name="TextBox 669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94" name="TextBox 669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95" name="TextBox 669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96" name="TextBox 669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97" name="TextBox 669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98" name="TextBox 669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699" name="TextBox 669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00" name="TextBox 669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01" name="TextBox 670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02" name="TextBox 670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03" name="TextBox 670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04" name="TextBox 670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05" name="TextBox 670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06" name="TextBox 670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07" name="TextBox 670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08" name="TextBox 670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09" name="TextBox 670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10" name="TextBox 670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11" name="TextBox 671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12" name="TextBox 671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13" name="TextBox 671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14" name="TextBox 671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15" name="TextBox 671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16" name="TextBox 671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17" name="TextBox 671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18" name="TextBox 671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19" name="TextBox 671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20" name="TextBox 671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21" name="TextBox 672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22" name="TextBox 672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23" name="TextBox 672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24" name="TextBox 672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25" name="TextBox 672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26" name="TextBox 672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27" name="TextBox 672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28" name="TextBox 672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29" name="TextBox 672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30" name="TextBox 672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31" name="TextBox 673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32" name="TextBox 673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33" name="TextBox 673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34" name="TextBox 673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35" name="TextBox 673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36" name="TextBox 673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37" name="TextBox 673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38" name="TextBox 673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39" name="TextBox 673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40" name="TextBox 673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41" name="TextBox 674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42" name="TextBox 674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43" name="TextBox 674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44" name="TextBox 674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45" name="TextBox 674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46" name="TextBox 674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47" name="TextBox 674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6748" name="TextBox 674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749" name="TextBox 6748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750" name="TextBox 6749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751" name="TextBox 675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752" name="TextBox 675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753" name="TextBox 675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754" name="TextBox 675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755" name="TextBox 675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756" name="TextBox 675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57" name="TextBox 675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58" name="TextBox 675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6759" name="TextBox 6758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60" name="TextBox 675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61" name="TextBox 676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62" name="TextBox 676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63" name="TextBox 676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64" name="TextBox 676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65" name="TextBox 676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66" name="TextBox 676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67" name="TextBox 676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68" name="TextBox 676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69" name="TextBox 676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70" name="TextBox 676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71" name="TextBox 677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72" name="TextBox 677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73" name="TextBox 677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74" name="TextBox 677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75" name="TextBox 677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76" name="TextBox 677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77" name="TextBox 677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78" name="TextBox 677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79" name="TextBox 677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80" name="TextBox 677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81" name="TextBox 678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82" name="TextBox 678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83" name="TextBox 678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84" name="TextBox 678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85" name="TextBox 678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86" name="TextBox 678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87" name="TextBox 678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88" name="TextBox 678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89" name="TextBox 678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90" name="TextBox 678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91" name="TextBox 679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92" name="TextBox 679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93" name="TextBox 679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94" name="TextBox 679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95" name="TextBox 679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96" name="TextBox 679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97" name="TextBox 679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98" name="TextBox 679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799" name="TextBox 679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800" name="TextBox 679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801" name="TextBox 680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802" name="TextBox 680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803" name="TextBox 680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804" name="TextBox 680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805" name="TextBox 680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806" name="TextBox 680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807" name="TextBox 680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808" name="TextBox 680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809" name="TextBox 680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810" name="TextBox 680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811" name="TextBox 681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812" name="TextBox 681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813" name="TextBox 681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6814" name="TextBox 681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815" name="TextBox 6814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816" name="TextBox 6815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817" name="TextBox 6816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818" name="TextBox 6817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6819" name="TextBox 6818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20" name="TextBox 68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21" name="TextBox 68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822" name="TextBox 6821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23" name="TextBox 68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24" name="TextBox 68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25" name="TextBox 68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26" name="TextBox 68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27" name="TextBox 68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28" name="TextBox 68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29" name="TextBox 68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30" name="TextBox 68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31" name="TextBox 68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32" name="TextBox 68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33" name="TextBox 68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34" name="TextBox 68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35" name="TextBox 68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36" name="TextBox 68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37" name="TextBox 68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38" name="TextBox 68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39" name="TextBox 68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40" name="TextBox 68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41" name="TextBox 68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42" name="TextBox 684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43" name="TextBox 68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44" name="TextBox 68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45" name="TextBox 684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46" name="TextBox 68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47" name="TextBox 68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48" name="TextBox 68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49" name="TextBox 68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50" name="TextBox 68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51" name="TextBox 68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52" name="TextBox 68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53" name="TextBox 68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54" name="TextBox 68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55" name="TextBox 68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56" name="TextBox 68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57" name="TextBox 68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58" name="TextBox 68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59" name="TextBox 68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60" name="TextBox 68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61" name="TextBox 68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62" name="TextBox 68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63" name="TextBox 68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64" name="TextBox 68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65" name="TextBox 68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66" name="TextBox 68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67" name="TextBox 68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68" name="TextBox 68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69" name="TextBox 68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70" name="TextBox 68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71" name="TextBox 68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72" name="TextBox 68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73" name="TextBox 68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74" name="TextBox 68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75" name="TextBox 68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76" name="TextBox 68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77" name="TextBox 68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878" name="TextBox 687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879" name="TextBox 687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880" name="TextBox 6879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881" name="TextBox 688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882" name="TextBox 6881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83" name="TextBox 68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84" name="TextBox 68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885" name="TextBox 6884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86" name="TextBox 68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87" name="TextBox 68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88" name="TextBox 68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89" name="TextBox 68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90" name="TextBox 68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91" name="TextBox 68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92" name="TextBox 68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93" name="TextBox 68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94" name="TextBox 68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95" name="TextBox 68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96" name="TextBox 68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97" name="TextBox 68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98" name="TextBox 68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899" name="TextBox 68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00" name="TextBox 68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01" name="TextBox 69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02" name="TextBox 69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03" name="TextBox 69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04" name="TextBox 69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05" name="TextBox 69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06" name="TextBox 69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07" name="TextBox 69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08" name="TextBox 69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09" name="TextBox 69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10" name="TextBox 69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11" name="TextBox 69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12" name="TextBox 69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13" name="TextBox 69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14" name="TextBox 69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15" name="TextBox 69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16" name="TextBox 69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17" name="TextBox 69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18" name="TextBox 69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19" name="TextBox 69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20" name="TextBox 69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21" name="TextBox 69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22" name="TextBox 69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23" name="TextBox 69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24" name="TextBox 69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25" name="TextBox 69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26" name="TextBox 69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27" name="TextBox 69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28" name="TextBox 69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29" name="TextBox 69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30" name="TextBox 69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31" name="TextBox 69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32" name="TextBox 69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33" name="TextBox 69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34" name="TextBox 69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35" name="TextBox 69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36" name="TextBox 69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37" name="TextBox 69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38" name="TextBox 69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39" name="TextBox 69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40" name="TextBox 69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941" name="TextBox 694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942" name="TextBox 694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943" name="TextBox 694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944" name="TextBox 694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945" name="TextBox 6944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46" name="TextBox 69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47" name="TextBox 69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948" name="TextBox 6947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49" name="TextBox 69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50" name="TextBox 69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51" name="TextBox 69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52" name="TextBox 69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53" name="TextBox 69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54" name="TextBox 69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55" name="TextBox 69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56" name="TextBox 69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57" name="TextBox 69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58" name="TextBox 69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59" name="TextBox 69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60" name="TextBox 69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61" name="TextBox 69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62" name="TextBox 69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63" name="TextBox 69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64" name="TextBox 69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65" name="TextBox 69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66" name="TextBox 69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67" name="TextBox 69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68" name="TextBox 69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69" name="TextBox 69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70" name="TextBox 69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71" name="TextBox 69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72" name="TextBox 69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73" name="TextBox 69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74" name="TextBox 69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75" name="TextBox 69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76" name="TextBox 69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77" name="TextBox 69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78" name="TextBox 69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79" name="TextBox 69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80" name="TextBox 69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81" name="TextBox 69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82" name="TextBox 69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83" name="TextBox 69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84" name="TextBox 69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85" name="TextBox 69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86" name="TextBox 69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87" name="TextBox 69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88" name="TextBox 69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89" name="TextBox 69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90" name="TextBox 69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91" name="TextBox 69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92" name="TextBox 69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93" name="TextBox 69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94" name="TextBox 69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95" name="TextBox 69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96" name="TextBox 69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97" name="TextBox 69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98" name="TextBox 69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6999" name="TextBox 69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00" name="TextBox 69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01" name="TextBox 70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02" name="TextBox 70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03" name="TextBox 70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004" name="TextBox 700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005" name="TextBox 700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006" name="TextBox 700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007" name="TextBox 7006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7008" name="TextBox 7007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09" name="TextBox 700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10" name="TextBox 700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11" name="TextBox 701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12" name="TextBox 701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13" name="TextBox 701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14" name="TextBox 701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15" name="TextBox 701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16" name="TextBox 701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17" name="TextBox 701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18" name="TextBox 701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19" name="TextBox 701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20" name="TextBox 701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21" name="TextBox 702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22" name="TextBox 702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23" name="TextBox 702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24" name="TextBox 702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25" name="TextBox 702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26" name="TextBox 702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27" name="TextBox 702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28" name="TextBox 702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29" name="TextBox 702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30" name="TextBox 702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31" name="TextBox 703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32" name="TextBox 703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33" name="TextBox 703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34" name="TextBox 703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35" name="TextBox 703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36" name="TextBox 703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37" name="TextBox 703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38" name="TextBox 703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39" name="TextBox 703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40" name="TextBox 703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41" name="TextBox 704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42" name="TextBox 704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43" name="TextBox 704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44" name="TextBox 704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45" name="TextBox 704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46" name="TextBox 704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47" name="TextBox 704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48" name="TextBox 704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49" name="TextBox 704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50" name="TextBox 704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51" name="TextBox 705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52" name="TextBox 705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53" name="TextBox 705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54" name="TextBox 705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55" name="TextBox 705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56" name="TextBox 705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57" name="TextBox 705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58" name="TextBox 705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59" name="TextBox 705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60" name="TextBox 705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61" name="TextBox 706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62" name="TextBox 706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63" name="TextBox 706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64" name="TextBox 706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065" name="TextBox 706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66" name="TextBox 70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67" name="TextBox 70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68" name="TextBox 70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69" name="TextBox 70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70" name="TextBox 70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71" name="TextBox 70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72" name="TextBox 70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73" name="TextBox 70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74" name="TextBox 70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75" name="TextBox 70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76" name="TextBox 70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77" name="TextBox 70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78" name="TextBox 70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79" name="TextBox 70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80" name="TextBox 70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81" name="TextBox 70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82" name="TextBox 70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83" name="TextBox 70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84" name="TextBox 70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85" name="TextBox 70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86" name="TextBox 70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87" name="TextBox 70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88" name="TextBox 70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89" name="TextBox 70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90" name="TextBox 70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91" name="TextBox 70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92" name="TextBox 70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93" name="TextBox 70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94" name="TextBox 70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95" name="TextBox 70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96" name="TextBox 70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97" name="TextBox 70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98" name="TextBox 70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099" name="TextBox 70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00" name="TextBox 70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01" name="TextBox 71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02" name="TextBox 71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03" name="TextBox 71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04" name="TextBox 71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05" name="TextBox 71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06" name="TextBox 71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07" name="TextBox 71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08" name="TextBox 71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09" name="TextBox 71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10" name="TextBox 71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11" name="TextBox 71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12" name="TextBox 71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13" name="TextBox 71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14" name="TextBox 71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15" name="TextBox 71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16" name="TextBox 71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17" name="TextBox 71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18" name="TextBox 71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19" name="TextBox 71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20" name="TextBox 71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21" name="TextBox 71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22" name="TextBox 71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23" name="TextBox 71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24" name="TextBox 71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25" name="TextBox 71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26" name="TextBox 71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27" name="TextBox 71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28" name="TextBox 71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29" name="TextBox 71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30" name="TextBox 71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31" name="TextBox 71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32" name="TextBox 71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33" name="TextBox 71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34" name="TextBox 71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35" name="TextBox 71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36" name="TextBox 71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37" name="TextBox 71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38" name="TextBox 71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39" name="TextBox 71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40" name="TextBox 71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41" name="TextBox 71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42" name="TextBox 714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43" name="TextBox 71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44" name="TextBox 71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45" name="TextBox 714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46" name="TextBox 71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47" name="TextBox 71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48" name="TextBox 71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49" name="TextBox 71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50" name="TextBox 71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51" name="TextBox 71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52" name="TextBox 71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53" name="TextBox 71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54" name="TextBox 71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55" name="TextBox 71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56" name="TextBox 71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57" name="TextBox 71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58" name="TextBox 71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59" name="TextBox 71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60" name="TextBox 71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61" name="TextBox 71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62" name="TextBox 71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63" name="TextBox 71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64" name="TextBox 71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65" name="TextBox 71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66" name="TextBox 71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67" name="TextBox 71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68" name="TextBox 71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69" name="TextBox 71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70" name="TextBox 71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71" name="TextBox 71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72" name="TextBox 71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73" name="TextBox 71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74" name="TextBox 71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75" name="TextBox 71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76" name="TextBox 71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77" name="TextBox 71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78" name="TextBox 71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79" name="TextBox 71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80" name="TextBox 71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81" name="TextBox 71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82" name="TextBox 71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83" name="TextBox 71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84" name="TextBox 71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85" name="TextBox 71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86" name="TextBox 71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87" name="TextBox 71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88" name="TextBox 71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89" name="TextBox 71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90" name="TextBox 71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91" name="TextBox 71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92" name="TextBox 71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93" name="TextBox 71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94" name="TextBox 71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95" name="TextBox 71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96" name="TextBox 71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97" name="TextBox 71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98" name="TextBox 71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199" name="TextBox 71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00" name="TextBox 71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01" name="TextBox 72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02" name="TextBox 72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03" name="TextBox 72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04" name="TextBox 72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05" name="TextBox 72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06" name="TextBox 72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07" name="TextBox 72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08" name="TextBox 72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09" name="TextBox 72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10" name="TextBox 72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11" name="TextBox 72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12" name="TextBox 72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13" name="TextBox 72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14" name="TextBox 72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15" name="TextBox 72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16" name="TextBox 72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17" name="TextBox 72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18" name="TextBox 72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19" name="TextBox 72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20" name="TextBox 72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21" name="TextBox 72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22" name="TextBox 72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23" name="TextBox 72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24" name="TextBox 72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25" name="TextBox 72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26" name="TextBox 72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27" name="TextBox 72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28" name="TextBox 72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29" name="TextBox 72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30" name="TextBox 72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31" name="TextBox 72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32" name="TextBox 72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33" name="TextBox 72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34" name="TextBox 72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35" name="TextBox 72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236" name="TextBox 72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37" name="TextBox 723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38" name="TextBox 723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7239" name="TextBox 7238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40" name="TextBox 723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41" name="TextBox 724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42" name="TextBox 724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43" name="TextBox 724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44" name="TextBox 724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45" name="TextBox 724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46" name="TextBox 724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47" name="TextBox 724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48" name="TextBox 724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49" name="TextBox 724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50" name="TextBox 724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51" name="TextBox 725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52" name="TextBox 725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53" name="TextBox 725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54" name="TextBox 725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55" name="TextBox 725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56" name="TextBox 725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57" name="TextBox 725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58" name="TextBox 725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59" name="TextBox 725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60" name="TextBox 725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61" name="TextBox 726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62" name="TextBox 726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63" name="TextBox 726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64" name="TextBox 726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65" name="TextBox 726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66" name="TextBox 726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67" name="TextBox 726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68" name="TextBox 726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69" name="TextBox 726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70" name="TextBox 726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71" name="TextBox 727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72" name="TextBox 727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73" name="TextBox 727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74" name="TextBox 727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75" name="TextBox 727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76" name="TextBox 727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77" name="TextBox 727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78" name="TextBox 727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79" name="TextBox 727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80" name="TextBox 727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81" name="TextBox 728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82" name="TextBox 728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83" name="TextBox 728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84" name="TextBox 728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85" name="TextBox 728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86" name="TextBox 728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87" name="TextBox 728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88" name="TextBox 728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89" name="TextBox 728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90" name="TextBox 728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91" name="TextBox 729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92" name="TextBox 729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93" name="TextBox 729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294" name="TextBox 729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295" name="TextBox 7294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296" name="TextBox 7295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297" name="TextBox 7296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298" name="TextBox 7297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7299" name="TextBox 7298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00" name="TextBox 72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01" name="TextBox 73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7302" name="TextBox 7301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03" name="TextBox 73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04" name="TextBox 73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05" name="TextBox 73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06" name="TextBox 73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07" name="TextBox 73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08" name="TextBox 73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09" name="TextBox 73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10" name="TextBox 73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11" name="TextBox 73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12" name="TextBox 73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13" name="TextBox 73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14" name="TextBox 73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15" name="TextBox 73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16" name="TextBox 73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17" name="TextBox 73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18" name="TextBox 73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19" name="TextBox 73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20" name="TextBox 73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21" name="TextBox 73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22" name="TextBox 73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23" name="TextBox 73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24" name="TextBox 73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25" name="TextBox 73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26" name="TextBox 73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27" name="TextBox 73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28" name="TextBox 73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29" name="TextBox 73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30" name="TextBox 73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31" name="TextBox 73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32" name="TextBox 73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33" name="TextBox 73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34" name="TextBox 73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35" name="TextBox 73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36" name="TextBox 73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37" name="TextBox 73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38" name="TextBox 73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39" name="TextBox 73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40" name="TextBox 73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41" name="TextBox 73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42" name="TextBox 734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43" name="TextBox 73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44" name="TextBox 73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45" name="TextBox 734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46" name="TextBox 73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47" name="TextBox 73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48" name="TextBox 73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49" name="TextBox 73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50" name="TextBox 73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51" name="TextBox 73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52" name="TextBox 73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53" name="TextBox 73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54" name="TextBox 73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55" name="TextBox 73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56" name="TextBox 73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57" name="TextBox 73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358" name="TextBox 735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359" name="TextBox 735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360" name="TextBox 7359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361" name="TextBox 736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7362" name="TextBox 7361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63" name="TextBox 73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64" name="TextBox 73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7365" name="TextBox 7364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66" name="TextBox 73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67" name="TextBox 73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68" name="TextBox 73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69" name="TextBox 73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70" name="TextBox 73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71" name="TextBox 73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72" name="TextBox 73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73" name="TextBox 73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74" name="TextBox 73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75" name="TextBox 73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76" name="TextBox 73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77" name="TextBox 73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78" name="TextBox 73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79" name="TextBox 73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80" name="TextBox 73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81" name="TextBox 73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82" name="TextBox 73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83" name="TextBox 73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84" name="TextBox 73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85" name="TextBox 73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86" name="TextBox 73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87" name="TextBox 73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88" name="TextBox 73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89" name="TextBox 73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90" name="TextBox 73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91" name="TextBox 73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92" name="TextBox 73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93" name="TextBox 73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94" name="TextBox 73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95" name="TextBox 73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96" name="TextBox 73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97" name="TextBox 73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98" name="TextBox 73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399" name="TextBox 73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00" name="TextBox 73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01" name="TextBox 74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02" name="TextBox 74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03" name="TextBox 74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04" name="TextBox 74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05" name="TextBox 74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06" name="TextBox 74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07" name="TextBox 74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08" name="TextBox 74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09" name="TextBox 74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10" name="TextBox 74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11" name="TextBox 74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12" name="TextBox 74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13" name="TextBox 74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14" name="TextBox 74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15" name="TextBox 74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16" name="TextBox 74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17" name="TextBox 74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18" name="TextBox 74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19" name="TextBox 74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20" name="TextBox 74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421" name="TextBox 742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422" name="TextBox 742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423" name="TextBox 742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424" name="TextBox 742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7425" name="TextBox 7424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26" name="TextBox 74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27" name="TextBox 74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7428" name="TextBox 7427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29" name="TextBox 74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30" name="TextBox 74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31" name="TextBox 74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32" name="TextBox 74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33" name="TextBox 74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34" name="TextBox 74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35" name="TextBox 74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36" name="TextBox 74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37" name="TextBox 74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38" name="TextBox 74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39" name="TextBox 74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40" name="TextBox 74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41" name="TextBox 74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42" name="TextBox 744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43" name="TextBox 74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44" name="TextBox 74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45" name="TextBox 744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46" name="TextBox 74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47" name="TextBox 74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48" name="TextBox 74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49" name="TextBox 74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50" name="TextBox 74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51" name="TextBox 74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52" name="TextBox 74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53" name="TextBox 74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54" name="TextBox 74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55" name="TextBox 74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56" name="TextBox 74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57" name="TextBox 74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58" name="TextBox 74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59" name="TextBox 74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60" name="TextBox 74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61" name="TextBox 74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62" name="TextBox 74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63" name="TextBox 74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64" name="TextBox 74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65" name="TextBox 74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66" name="TextBox 74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67" name="TextBox 74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68" name="TextBox 74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69" name="TextBox 74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70" name="TextBox 74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71" name="TextBox 74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72" name="TextBox 74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73" name="TextBox 74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74" name="TextBox 74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75" name="TextBox 74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76" name="TextBox 74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77" name="TextBox 74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78" name="TextBox 74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79" name="TextBox 74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80" name="TextBox 74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81" name="TextBox 74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82" name="TextBox 74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483" name="TextBox 74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484" name="TextBox 748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485" name="TextBox 748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486" name="TextBox 748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487" name="TextBox 7486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7488" name="TextBox 7487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489" name="TextBox 748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490" name="TextBox 748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491" name="TextBox 749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492" name="TextBox 749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493" name="TextBox 749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494" name="TextBox 749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495" name="TextBox 749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496" name="TextBox 749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497" name="TextBox 749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498" name="TextBox 749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499" name="TextBox 749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00" name="TextBox 749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01" name="TextBox 750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02" name="TextBox 750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03" name="TextBox 750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04" name="TextBox 750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05" name="TextBox 750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06" name="TextBox 750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07" name="TextBox 750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08" name="TextBox 750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09" name="TextBox 750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10" name="TextBox 750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11" name="TextBox 751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12" name="TextBox 751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13" name="TextBox 751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14" name="TextBox 751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15" name="TextBox 751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16" name="TextBox 751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17" name="TextBox 751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18" name="TextBox 751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19" name="TextBox 751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20" name="TextBox 751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21" name="TextBox 752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22" name="TextBox 752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23" name="TextBox 752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24" name="TextBox 752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25" name="TextBox 752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26" name="TextBox 752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27" name="TextBox 752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28" name="TextBox 752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29" name="TextBox 752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30" name="TextBox 752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31" name="TextBox 753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32" name="TextBox 753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33" name="TextBox 753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34" name="TextBox 753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35" name="TextBox 753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36" name="TextBox 753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37" name="TextBox 753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38" name="TextBox 753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39" name="TextBox 753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40" name="TextBox 753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41" name="TextBox 754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42" name="TextBox 754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43" name="TextBox 754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44" name="TextBox 754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545" name="TextBox 754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46" name="TextBox 75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47" name="TextBox 75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48" name="TextBox 75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49" name="TextBox 75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50" name="TextBox 75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51" name="TextBox 75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52" name="TextBox 75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53" name="TextBox 75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54" name="TextBox 75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55" name="TextBox 75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56" name="TextBox 75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57" name="TextBox 75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58" name="TextBox 75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59" name="TextBox 75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60" name="TextBox 75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61" name="TextBox 75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62" name="TextBox 75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63" name="TextBox 75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64" name="TextBox 75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65" name="TextBox 75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66" name="TextBox 75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67" name="TextBox 75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68" name="TextBox 75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69" name="TextBox 75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70" name="TextBox 75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71" name="TextBox 75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72" name="TextBox 75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73" name="TextBox 75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74" name="TextBox 75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75" name="TextBox 75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76" name="TextBox 75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77" name="TextBox 75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78" name="TextBox 75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79" name="TextBox 75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80" name="TextBox 75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81" name="TextBox 75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82" name="TextBox 75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83" name="TextBox 75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84" name="TextBox 75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85" name="TextBox 75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86" name="TextBox 75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87" name="TextBox 75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88" name="TextBox 75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89" name="TextBox 75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90" name="TextBox 75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91" name="TextBox 75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92" name="TextBox 75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93" name="TextBox 75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94" name="TextBox 75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95" name="TextBox 75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96" name="TextBox 75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97" name="TextBox 75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98" name="TextBox 75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599" name="TextBox 75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00" name="TextBox 75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01" name="TextBox 76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02" name="TextBox 76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03" name="TextBox 76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04" name="TextBox 76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05" name="TextBox 76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06" name="TextBox 76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07" name="TextBox 76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08" name="TextBox 76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09" name="TextBox 76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10" name="TextBox 76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11" name="TextBox 76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12" name="TextBox 76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13" name="TextBox 76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14" name="TextBox 76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15" name="TextBox 76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16" name="TextBox 76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17" name="TextBox 76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18" name="TextBox 76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19" name="TextBox 76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20" name="TextBox 76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21" name="TextBox 76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22" name="TextBox 76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23" name="TextBox 76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24" name="TextBox 76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25" name="TextBox 76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26" name="TextBox 76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27" name="TextBox 76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28" name="TextBox 76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29" name="TextBox 76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30" name="TextBox 76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31" name="TextBox 76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32" name="TextBox 76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33" name="TextBox 76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34" name="TextBox 76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35" name="TextBox 76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36" name="TextBox 76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37" name="TextBox 76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38" name="TextBox 76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39" name="TextBox 76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40" name="TextBox 76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41" name="TextBox 76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42" name="TextBox 764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43" name="TextBox 76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44" name="TextBox 76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45" name="TextBox 764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46" name="TextBox 76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47" name="TextBox 76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48" name="TextBox 76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49" name="TextBox 76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50" name="TextBox 76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51" name="TextBox 76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52" name="TextBox 76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53" name="TextBox 76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54" name="TextBox 76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55" name="TextBox 76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56" name="TextBox 76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57" name="TextBox 76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58" name="TextBox 76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59" name="TextBox 76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60" name="TextBox 76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61" name="TextBox 76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62" name="TextBox 76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63" name="TextBox 76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64" name="TextBox 76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65" name="TextBox 76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66" name="TextBox 76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67" name="TextBox 76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68" name="TextBox 76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69" name="TextBox 76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70" name="TextBox 76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71" name="TextBox 76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72" name="TextBox 76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73" name="TextBox 76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74" name="TextBox 76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75" name="TextBox 76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76" name="TextBox 76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77" name="TextBox 76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78" name="TextBox 76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79" name="TextBox 76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80" name="TextBox 76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81" name="TextBox 76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82" name="TextBox 76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83" name="TextBox 76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84" name="TextBox 76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85" name="TextBox 76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86" name="TextBox 76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87" name="TextBox 76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88" name="TextBox 76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89" name="TextBox 76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90" name="TextBox 76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91" name="TextBox 76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92" name="TextBox 76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93" name="TextBox 76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94" name="TextBox 76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95" name="TextBox 76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96" name="TextBox 76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97" name="TextBox 76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98" name="TextBox 76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699" name="TextBox 76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00" name="TextBox 76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01" name="TextBox 77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02" name="TextBox 77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03" name="TextBox 77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04" name="TextBox 77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05" name="TextBox 77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06" name="TextBox 77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07" name="TextBox 77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08" name="TextBox 77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09" name="TextBox 77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10" name="TextBox 77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11" name="TextBox 77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12" name="TextBox 77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13" name="TextBox 77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14" name="TextBox 77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15" name="TextBox 77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16" name="TextBox 77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17" name="TextBox 771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18" name="TextBox 771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7719" name="TextBox 7718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20" name="TextBox 771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21" name="TextBox 772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22" name="TextBox 772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23" name="TextBox 772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24" name="TextBox 772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25" name="TextBox 772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26" name="TextBox 772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27" name="TextBox 772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28" name="TextBox 772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29" name="TextBox 772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30" name="TextBox 772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31" name="TextBox 773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32" name="TextBox 773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33" name="TextBox 773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34" name="TextBox 773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35" name="TextBox 773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36" name="TextBox 773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37" name="TextBox 773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38" name="TextBox 773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39" name="TextBox 773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40" name="TextBox 773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41" name="TextBox 774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42" name="TextBox 774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43" name="TextBox 774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44" name="TextBox 774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45" name="TextBox 774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46" name="TextBox 774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47" name="TextBox 774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48" name="TextBox 774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49" name="TextBox 774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50" name="TextBox 774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51" name="TextBox 775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52" name="TextBox 775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53" name="TextBox 775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54" name="TextBox 775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55" name="TextBox 775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56" name="TextBox 775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57" name="TextBox 775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58" name="TextBox 775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59" name="TextBox 775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60" name="TextBox 775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61" name="TextBox 776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62" name="TextBox 776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63" name="TextBox 776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64" name="TextBox 776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65" name="TextBox 776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66" name="TextBox 776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67" name="TextBox 776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68" name="TextBox 776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69" name="TextBox 776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70" name="TextBox 776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71" name="TextBox 777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72" name="TextBox 777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73" name="TextBox 777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774" name="TextBox 777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775" name="TextBox 7774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776" name="TextBox 7775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777" name="TextBox 7776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778" name="TextBox 7777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7779" name="TextBox 7778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80" name="TextBox 77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81" name="TextBox 77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7782" name="TextBox 7781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83" name="TextBox 77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84" name="TextBox 77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85" name="TextBox 77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86" name="TextBox 77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87" name="TextBox 77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88" name="TextBox 77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89" name="TextBox 77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90" name="TextBox 77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91" name="TextBox 77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92" name="TextBox 77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93" name="TextBox 77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94" name="TextBox 77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95" name="TextBox 77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96" name="TextBox 77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97" name="TextBox 77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98" name="TextBox 77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799" name="TextBox 77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00" name="TextBox 77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01" name="TextBox 78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02" name="TextBox 78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03" name="TextBox 78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04" name="TextBox 78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05" name="TextBox 78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06" name="TextBox 78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07" name="TextBox 78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08" name="TextBox 78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09" name="TextBox 78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10" name="TextBox 78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11" name="TextBox 78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12" name="TextBox 78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13" name="TextBox 78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14" name="TextBox 78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15" name="TextBox 78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16" name="TextBox 78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17" name="TextBox 78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18" name="TextBox 78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19" name="TextBox 78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20" name="TextBox 78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21" name="TextBox 78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22" name="TextBox 78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23" name="TextBox 78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24" name="TextBox 78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25" name="TextBox 78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26" name="TextBox 78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27" name="TextBox 78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28" name="TextBox 78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29" name="TextBox 78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30" name="TextBox 78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31" name="TextBox 78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32" name="TextBox 78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33" name="TextBox 78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34" name="TextBox 78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35" name="TextBox 78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36" name="TextBox 78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37" name="TextBox 78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838" name="TextBox 783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839" name="TextBox 783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840" name="TextBox 7839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841" name="TextBox 784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7842" name="TextBox 7841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43" name="TextBox 78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44" name="TextBox 78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7845" name="TextBox 7844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46" name="TextBox 78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47" name="TextBox 78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48" name="TextBox 78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49" name="TextBox 78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50" name="TextBox 78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51" name="TextBox 78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52" name="TextBox 78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53" name="TextBox 78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54" name="TextBox 78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55" name="TextBox 78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56" name="TextBox 78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57" name="TextBox 78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58" name="TextBox 78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59" name="TextBox 78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60" name="TextBox 78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61" name="TextBox 78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62" name="TextBox 78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63" name="TextBox 78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64" name="TextBox 78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65" name="TextBox 78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66" name="TextBox 78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67" name="TextBox 78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68" name="TextBox 78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69" name="TextBox 78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70" name="TextBox 78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71" name="TextBox 78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72" name="TextBox 78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73" name="TextBox 78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74" name="TextBox 78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75" name="TextBox 78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76" name="TextBox 78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77" name="TextBox 78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78" name="TextBox 78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79" name="TextBox 78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80" name="TextBox 78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81" name="TextBox 78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82" name="TextBox 78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83" name="TextBox 78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84" name="TextBox 78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85" name="TextBox 78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86" name="TextBox 78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87" name="TextBox 78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88" name="TextBox 78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89" name="TextBox 78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90" name="TextBox 78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91" name="TextBox 78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92" name="TextBox 78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93" name="TextBox 78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94" name="TextBox 78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95" name="TextBox 78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96" name="TextBox 78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97" name="TextBox 78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98" name="TextBox 78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899" name="TextBox 78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00" name="TextBox 78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901" name="TextBox 790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902" name="TextBox 790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903" name="TextBox 790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904" name="TextBox 790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7905" name="TextBox 7904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06" name="TextBox 79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07" name="TextBox 79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7908" name="TextBox 7907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09" name="TextBox 79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10" name="TextBox 79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11" name="TextBox 79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12" name="TextBox 79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13" name="TextBox 79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14" name="TextBox 79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15" name="TextBox 79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16" name="TextBox 79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17" name="TextBox 79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18" name="TextBox 79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19" name="TextBox 79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20" name="TextBox 79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21" name="TextBox 79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22" name="TextBox 79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23" name="TextBox 79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24" name="TextBox 79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25" name="TextBox 79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26" name="TextBox 79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27" name="TextBox 79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28" name="TextBox 79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29" name="TextBox 79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30" name="TextBox 79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31" name="TextBox 79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32" name="TextBox 79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33" name="TextBox 79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34" name="TextBox 79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35" name="TextBox 79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36" name="TextBox 79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37" name="TextBox 79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38" name="TextBox 79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39" name="TextBox 79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40" name="TextBox 79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41" name="TextBox 79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42" name="TextBox 794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43" name="TextBox 79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44" name="TextBox 79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45" name="TextBox 794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46" name="TextBox 79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47" name="TextBox 79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48" name="TextBox 79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49" name="TextBox 79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50" name="TextBox 79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51" name="TextBox 79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52" name="TextBox 79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53" name="TextBox 79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54" name="TextBox 79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55" name="TextBox 79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56" name="TextBox 79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57" name="TextBox 79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58" name="TextBox 79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59" name="TextBox 79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60" name="TextBox 79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61" name="TextBox 79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62" name="TextBox 79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7963" name="TextBox 79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964" name="TextBox 796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965" name="TextBox 796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966" name="TextBox 796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7967" name="TextBox 7966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7968" name="TextBox 7967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69" name="TextBox 796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70" name="TextBox 796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71" name="TextBox 797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72" name="TextBox 797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73" name="TextBox 797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74" name="TextBox 797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75" name="TextBox 797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76" name="TextBox 797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77" name="TextBox 797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78" name="TextBox 797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79" name="TextBox 797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80" name="TextBox 797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81" name="TextBox 798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82" name="TextBox 798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83" name="TextBox 798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84" name="TextBox 798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85" name="TextBox 798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86" name="TextBox 798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87" name="TextBox 798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88" name="TextBox 798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89" name="TextBox 798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90" name="TextBox 798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91" name="TextBox 799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92" name="TextBox 799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93" name="TextBox 799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94" name="TextBox 799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95" name="TextBox 799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96" name="TextBox 799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97" name="TextBox 799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98" name="TextBox 799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7999" name="TextBox 799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00" name="TextBox 799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01" name="TextBox 800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02" name="TextBox 800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03" name="TextBox 800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04" name="TextBox 800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05" name="TextBox 800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06" name="TextBox 800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07" name="TextBox 800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08" name="TextBox 800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09" name="TextBox 800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10" name="TextBox 800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11" name="TextBox 801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12" name="TextBox 801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13" name="TextBox 801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14" name="TextBox 801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15" name="TextBox 801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16" name="TextBox 801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17" name="TextBox 801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18" name="TextBox 801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19" name="TextBox 801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20" name="TextBox 801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21" name="TextBox 802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22" name="TextBox 802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23" name="TextBox 802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024" name="TextBox 802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8</xdr:row>
      <xdr:rowOff>199360</xdr:rowOff>
    </xdr:from>
    <xdr:ext cx="153729" cy="276889"/>
    <xdr:sp macro="" textlink="">
      <xdr:nvSpPr>
        <xdr:cNvPr id="8025" name="TextBox 8024"/>
        <xdr:cNvSpPr txBox="1"/>
      </xdr:nvSpPr>
      <xdr:spPr>
        <a:xfrm>
          <a:off x="7210425" y="2828260"/>
          <a:ext cx="153729" cy="2768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26" name="TextBox 80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27" name="TextBox 80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28" name="TextBox 80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29" name="TextBox 80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30" name="TextBox 80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31" name="TextBox 80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32" name="TextBox 80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33" name="TextBox 80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34" name="TextBox 80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35" name="TextBox 80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36" name="TextBox 80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37" name="TextBox 80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38" name="TextBox 80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39" name="TextBox 80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40" name="TextBox 80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41" name="TextBox 80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42" name="TextBox 804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43" name="TextBox 80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44" name="TextBox 80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45" name="TextBox 804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46" name="TextBox 80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47" name="TextBox 80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48" name="TextBox 80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49" name="TextBox 80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50" name="TextBox 80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51" name="TextBox 80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52" name="TextBox 80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53" name="TextBox 80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54" name="TextBox 80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55" name="TextBox 80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56" name="TextBox 80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57" name="TextBox 80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58" name="TextBox 80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59" name="TextBox 80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60" name="TextBox 80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61" name="TextBox 80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62" name="TextBox 80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63" name="TextBox 80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64" name="TextBox 80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65" name="TextBox 80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66" name="TextBox 80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67" name="TextBox 80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68" name="TextBox 80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69" name="TextBox 80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70" name="TextBox 80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71" name="TextBox 80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72" name="TextBox 80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73" name="TextBox 80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74" name="TextBox 80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75" name="TextBox 80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76" name="TextBox 80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77" name="TextBox 80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78" name="TextBox 80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79" name="TextBox 80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80" name="TextBox 80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81" name="TextBox 80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82" name="TextBox 80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83" name="TextBox 80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84" name="TextBox 80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85" name="TextBox 80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86" name="TextBox 80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87" name="TextBox 80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88" name="TextBox 80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89" name="TextBox 80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90" name="TextBox 80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91" name="TextBox 80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92" name="TextBox 80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93" name="TextBox 80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94" name="TextBox 80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95" name="TextBox 80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96" name="TextBox 80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97" name="TextBox 80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98" name="TextBox 80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099" name="TextBox 80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00" name="TextBox 80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01" name="TextBox 81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02" name="TextBox 81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03" name="TextBox 81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04" name="TextBox 81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05" name="TextBox 81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06" name="TextBox 81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07" name="TextBox 81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08" name="TextBox 81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09" name="TextBox 81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10" name="TextBox 81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11" name="TextBox 81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12" name="TextBox 81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13" name="TextBox 81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14" name="TextBox 81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15" name="TextBox 81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16" name="TextBox 81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17" name="TextBox 81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18" name="TextBox 81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19" name="TextBox 81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20" name="TextBox 81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21" name="TextBox 81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22" name="TextBox 81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23" name="TextBox 81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24" name="TextBox 81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25" name="TextBox 81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26" name="TextBox 81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27" name="TextBox 81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28" name="TextBox 81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29" name="TextBox 81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30" name="TextBox 81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31" name="TextBox 81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32" name="TextBox 81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33" name="TextBox 81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34" name="TextBox 81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35" name="TextBox 81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36" name="TextBox 81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37" name="TextBox 81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38" name="TextBox 81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39" name="TextBox 81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40" name="TextBox 81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41" name="TextBox 81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42" name="TextBox 814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43" name="TextBox 81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44" name="TextBox 81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45" name="TextBox 814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46" name="TextBox 81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47" name="TextBox 81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48" name="TextBox 81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49" name="TextBox 81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50" name="TextBox 81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51" name="TextBox 81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52" name="TextBox 81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53" name="TextBox 81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54" name="TextBox 81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55" name="TextBox 81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56" name="TextBox 81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57" name="TextBox 81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58" name="TextBox 81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59" name="TextBox 81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60" name="TextBox 81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61" name="TextBox 81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62" name="TextBox 81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63" name="TextBox 81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64" name="TextBox 81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65" name="TextBox 81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66" name="TextBox 81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67" name="TextBox 81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68" name="TextBox 81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69" name="TextBox 81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70" name="TextBox 81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71" name="TextBox 81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72" name="TextBox 81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73" name="TextBox 81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74" name="TextBox 81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75" name="TextBox 81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76" name="TextBox 81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77" name="TextBox 81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78" name="TextBox 81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79" name="TextBox 81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80" name="TextBox 81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81" name="TextBox 81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82" name="TextBox 81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83" name="TextBox 81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84" name="TextBox 81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85" name="TextBox 81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86" name="TextBox 81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87" name="TextBox 81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88" name="TextBox 81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89" name="TextBox 81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90" name="TextBox 81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91" name="TextBox 81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92" name="TextBox 81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93" name="TextBox 81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194" name="TextBox 81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8195" name="TextBox 8194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196" name="TextBox 8195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197" name="TextBox 8196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198" name="TextBox 8197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199" name="TextBox 8198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8200" name="TextBox 8199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8201" name="TextBox 8200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202" name="TextBox 820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203" name="TextBox 820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204" name="TextBox 820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205" name="TextBox 820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8206" name="TextBox 8205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8207" name="TextBox 8206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208" name="TextBox 820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209" name="TextBox 820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210" name="TextBox 8209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211" name="TextBox 821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8212" name="TextBox 8211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8213" name="TextBox 8212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214" name="TextBox 821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215" name="TextBox 821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216" name="TextBox 821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217" name="TextBox 8216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8218" name="TextBox 8217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19" name="TextBox 821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20" name="TextBox 821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21" name="TextBox 822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22" name="TextBox 822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23" name="TextBox 822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24" name="TextBox 822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25" name="TextBox 822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26" name="TextBox 822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27" name="TextBox 822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28" name="TextBox 822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29" name="TextBox 822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30" name="TextBox 822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31" name="TextBox 823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32" name="TextBox 823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33" name="TextBox 823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34" name="TextBox 823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35" name="TextBox 823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36" name="TextBox 823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37" name="TextBox 823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38" name="TextBox 823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39" name="TextBox 823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40" name="TextBox 823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41" name="TextBox 824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42" name="TextBox 824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43" name="TextBox 824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44" name="TextBox 824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45" name="TextBox 824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46" name="TextBox 824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47" name="TextBox 824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48" name="TextBox 824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49" name="TextBox 824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50" name="TextBox 824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51" name="TextBox 825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52" name="TextBox 825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53" name="TextBox 825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54" name="TextBox 825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55" name="TextBox 825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56" name="TextBox 825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57" name="TextBox 825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58" name="TextBox 825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59" name="TextBox 825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60" name="TextBox 825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61" name="TextBox 826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62" name="TextBox 826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63" name="TextBox 826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64" name="TextBox 826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65" name="TextBox 826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66" name="TextBox 826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67" name="TextBox 826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68" name="TextBox 826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69" name="TextBox 826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70" name="TextBox 826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71" name="TextBox 827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72" name="TextBox 827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73" name="TextBox 827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8274" name="TextBox 827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8</xdr:row>
      <xdr:rowOff>199360</xdr:rowOff>
    </xdr:from>
    <xdr:ext cx="153729" cy="276889"/>
    <xdr:sp macro="" textlink="">
      <xdr:nvSpPr>
        <xdr:cNvPr id="8275" name="TextBox 8274"/>
        <xdr:cNvSpPr txBox="1"/>
      </xdr:nvSpPr>
      <xdr:spPr>
        <a:xfrm>
          <a:off x="7210425" y="2828260"/>
          <a:ext cx="153729" cy="2768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76" name="TextBox 82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77" name="TextBox 82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78" name="TextBox 82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79" name="TextBox 82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80" name="TextBox 82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81" name="TextBox 82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82" name="TextBox 82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83" name="TextBox 82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84" name="TextBox 82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85" name="TextBox 82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86" name="TextBox 82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87" name="TextBox 82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88" name="TextBox 82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89" name="TextBox 82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90" name="TextBox 82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91" name="TextBox 82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92" name="TextBox 82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93" name="TextBox 82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94" name="TextBox 82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95" name="TextBox 82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96" name="TextBox 82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97" name="TextBox 82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98" name="TextBox 82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299" name="TextBox 82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00" name="TextBox 82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01" name="TextBox 83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02" name="TextBox 83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03" name="TextBox 83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04" name="TextBox 83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05" name="TextBox 83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06" name="TextBox 83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07" name="TextBox 83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08" name="TextBox 83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09" name="TextBox 83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10" name="TextBox 83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11" name="TextBox 83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12" name="TextBox 83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13" name="TextBox 83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14" name="TextBox 83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15" name="TextBox 83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16" name="TextBox 83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17" name="TextBox 83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18" name="TextBox 83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19" name="TextBox 83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20" name="TextBox 83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21" name="TextBox 83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22" name="TextBox 83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23" name="TextBox 83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24" name="TextBox 83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25" name="TextBox 83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26" name="TextBox 83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27" name="TextBox 83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28" name="TextBox 83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29" name="TextBox 83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30" name="TextBox 83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31" name="TextBox 83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32" name="TextBox 83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33" name="TextBox 83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34" name="TextBox 83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35" name="TextBox 83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36" name="TextBox 83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37" name="TextBox 83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38" name="TextBox 83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39" name="TextBox 83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40" name="TextBox 83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41" name="TextBox 83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42" name="TextBox 834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43" name="TextBox 83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44" name="TextBox 83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45" name="TextBox 834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46" name="TextBox 83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47" name="TextBox 83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48" name="TextBox 83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49" name="TextBox 83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50" name="TextBox 83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51" name="TextBox 83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52" name="TextBox 83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53" name="TextBox 83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54" name="TextBox 83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55" name="TextBox 83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56" name="TextBox 83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57" name="TextBox 83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58" name="TextBox 83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59" name="TextBox 83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60" name="TextBox 83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61" name="TextBox 83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62" name="TextBox 83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63" name="TextBox 83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64" name="TextBox 83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65" name="TextBox 83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66" name="TextBox 83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67" name="TextBox 83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68" name="TextBox 83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69" name="TextBox 83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70" name="TextBox 83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71" name="TextBox 83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72" name="TextBox 83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73" name="TextBox 83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74" name="TextBox 83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75" name="TextBox 83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76" name="TextBox 83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77" name="TextBox 83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78" name="TextBox 83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79" name="TextBox 83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80" name="TextBox 83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81" name="TextBox 83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82" name="TextBox 83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83" name="TextBox 83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84" name="TextBox 83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85" name="TextBox 83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86" name="TextBox 83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87" name="TextBox 83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88" name="TextBox 83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89" name="TextBox 83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90" name="TextBox 83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91" name="TextBox 83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92" name="TextBox 83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93" name="TextBox 83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94" name="TextBox 83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95" name="TextBox 83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96" name="TextBox 83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97" name="TextBox 83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98" name="TextBox 83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399" name="TextBox 83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00" name="TextBox 83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01" name="TextBox 84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02" name="TextBox 84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03" name="TextBox 84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04" name="TextBox 84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05" name="TextBox 84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06" name="TextBox 84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07" name="TextBox 84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08" name="TextBox 84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09" name="TextBox 84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10" name="TextBox 84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11" name="TextBox 84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12" name="TextBox 84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13" name="TextBox 84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14" name="TextBox 84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15" name="TextBox 84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16" name="TextBox 84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17" name="TextBox 84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18" name="TextBox 84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19" name="TextBox 84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20" name="TextBox 84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21" name="TextBox 84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22" name="TextBox 84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23" name="TextBox 84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24" name="TextBox 84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25" name="TextBox 84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26" name="TextBox 84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27" name="TextBox 84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28" name="TextBox 84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29" name="TextBox 84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30" name="TextBox 84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31" name="TextBox 84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32" name="TextBox 84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33" name="TextBox 84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34" name="TextBox 84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35" name="TextBox 84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36" name="TextBox 84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37" name="TextBox 84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38" name="TextBox 84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39" name="TextBox 84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40" name="TextBox 84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41" name="TextBox 84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42" name="TextBox 844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43" name="TextBox 84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8444" name="TextBox 84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445" name="TextBox 8444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46" name="TextBox 8445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47" name="TextBox 8446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66454</xdr:rowOff>
    </xdr:from>
    <xdr:ext cx="66454" cy="264560"/>
    <xdr:sp macro="" textlink="">
      <xdr:nvSpPr>
        <xdr:cNvPr id="8448" name="TextBox 8447"/>
        <xdr:cNvSpPr txBox="1"/>
      </xdr:nvSpPr>
      <xdr:spPr>
        <a:xfrm>
          <a:off x="7210425" y="39240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49" name="TextBox 8448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50" name="TextBox 8449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51" name="TextBox 8450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66454</xdr:rowOff>
    </xdr:from>
    <xdr:ext cx="66454" cy="264560"/>
    <xdr:sp macro="" textlink="">
      <xdr:nvSpPr>
        <xdr:cNvPr id="8452" name="TextBox 8451"/>
        <xdr:cNvSpPr txBox="1"/>
      </xdr:nvSpPr>
      <xdr:spPr>
        <a:xfrm>
          <a:off x="7210425" y="41241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453" name="TextBox 8452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454" name="TextBox 8453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455" name="TextBox 8454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456" name="TextBox 8455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457" name="TextBox 8456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58" name="TextBox 8457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59" name="TextBox 8458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460" name="TextBox 8459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61" name="TextBox 8460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62" name="TextBox 8461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63" name="TextBox 8462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64" name="TextBox 8463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65" name="TextBox 8464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66454</xdr:rowOff>
    </xdr:from>
    <xdr:ext cx="66454" cy="264560"/>
    <xdr:sp macro="" textlink="">
      <xdr:nvSpPr>
        <xdr:cNvPr id="8466" name="TextBox 8465"/>
        <xdr:cNvSpPr txBox="1"/>
      </xdr:nvSpPr>
      <xdr:spPr>
        <a:xfrm>
          <a:off x="7210425" y="41241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67" name="TextBox 8466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68" name="TextBox 8467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69" name="TextBox 8468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70" name="TextBox 8469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71" name="TextBox 8470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72" name="TextBox 8471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73" name="TextBox 8472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474" name="TextBox 8473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475" name="TextBox 8474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66454</xdr:rowOff>
    </xdr:from>
    <xdr:ext cx="66454" cy="264560"/>
    <xdr:sp macro="" textlink="">
      <xdr:nvSpPr>
        <xdr:cNvPr id="8476" name="TextBox 8475"/>
        <xdr:cNvSpPr txBox="1"/>
      </xdr:nvSpPr>
      <xdr:spPr>
        <a:xfrm>
          <a:off x="7210425" y="41241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477" name="TextBox 8476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478" name="TextBox 8477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479" name="TextBox 8478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66454</xdr:rowOff>
    </xdr:from>
    <xdr:ext cx="66454" cy="264560"/>
    <xdr:sp macro="" textlink="">
      <xdr:nvSpPr>
        <xdr:cNvPr id="8480" name="TextBox 8479"/>
        <xdr:cNvSpPr txBox="1"/>
      </xdr:nvSpPr>
      <xdr:spPr>
        <a:xfrm>
          <a:off x="7210425" y="43241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81" name="TextBox 8480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82" name="TextBox 8481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83" name="TextBox 8482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84" name="TextBox 8483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85" name="TextBox 8484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486" name="TextBox 8485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487" name="TextBox 8486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88" name="TextBox 8487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489" name="TextBox 8488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490" name="TextBox 8489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491" name="TextBox 8490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492" name="TextBox 8491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493" name="TextBox 8492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66454</xdr:rowOff>
    </xdr:from>
    <xdr:ext cx="66454" cy="264560"/>
    <xdr:sp macro="" textlink="">
      <xdr:nvSpPr>
        <xdr:cNvPr id="8494" name="TextBox 8493"/>
        <xdr:cNvSpPr txBox="1"/>
      </xdr:nvSpPr>
      <xdr:spPr>
        <a:xfrm>
          <a:off x="7210425" y="43241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495" name="TextBox 8494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496" name="TextBox 8495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497" name="TextBox 8496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498" name="TextBox 8497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499" name="TextBox 8498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500" name="TextBox 8499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501" name="TextBox 8500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66454</xdr:rowOff>
    </xdr:from>
    <xdr:ext cx="66454" cy="264560"/>
    <xdr:sp macro="" textlink="">
      <xdr:nvSpPr>
        <xdr:cNvPr id="8502" name="TextBox 8501"/>
        <xdr:cNvSpPr txBox="1"/>
      </xdr:nvSpPr>
      <xdr:spPr>
        <a:xfrm>
          <a:off x="7210425" y="43241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503" name="TextBox 8502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504" name="TextBox 8503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505" name="TextBox 8504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506" name="TextBox 8505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507" name="TextBox 8506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508" name="TextBox 8507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509" name="TextBox 8508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10" name="TextBox 8509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11" name="TextBox 8510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66454</xdr:rowOff>
    </xdr:from>
    <xdr:ext cx="66454" cy="264560"/>
    <xdr:sp macro="" textlink="">
      <xdr:nvSpPr>
        <xdr:cNvPr id="8512" name="TextBox 8511"/>
        <xdr:cNvSpPr txBox="1"/>
      </xdr:nvSpPr>
      <xdr:spPr>
        <a:xfrm>
          <a:off x="7210425" y="43241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13" name="TextBox 8512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14" name="TextBox 8513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15" name="TextBox 8514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66454</xdr:rowOff>
    </xdr:from>
    <xdr:ext cx="66454" cy="264560"/>
    <xdr:sp macro="" textlink="">
      <xdr:nvSpPr>
        <xdr:cNvPr id="8516" name="TextBox 8515"/>
        <xdr:cNvSpPr txBox="1"/>
      </xdr:nvSpPr>
      <xdr:spPr>
        <a:xfrm>
          <a:off x="7210425" y="45241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517" name="TextBox 8516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518" name="TextBox 8517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519" name="TextBox 8518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520" name="TextBox 8519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521" name="TextBox 8520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22" name="TextBox 8521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23" name="TextBox 8522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524" name="TextBox 8523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25" name="TextBox 8524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26" name="TextBox 8525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27" name="TextBox 8526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28" name="TextBox 8527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29" name="TextBox 8528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66454</xdr:rowOff>
    </xdr:from>
    <xdr:ext cx="66454" cy="264560"/>
    <xdr:sp macro="" textlink="">
      <xdr:nvSpPr>
        <xdr:cNvPr id="8530" name="TextBox 8529"/>
        <xdr:cNvSpPr txBox="1"/>
      </xdr:nvSpPr>
      <xdr:spPr>
        <a:xfrm>
          <a:off x="7210425" y="45241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31" name="TextBox 8530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32" name="TextBox 8531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33" name="TextBox 8532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34" name="TextBox 8533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35" name="TextBox 8534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36" name="TextBox 8535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37" name="TextBox 8536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66454</xdr:rowOff>
    </xdr:from>
    <xdr:ext cx="66454" cy="264560"/>
    <xdr:sp macro="" textlink="">
      <xdr:nvSpPr>
        <xdr:cNvPr id="8538" name="TextBox 8537"/>
        <xdr:cNvSpPr txBox="1"/>
      </xdr:nvSpPr>
      <xdr:spPr>
        <a:xfrm>
          <a:off x="7210425" y="45241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39" name="TextBox 8538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40" name="TextBox 8539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41" name="TextBox 8540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42" name="TextBox 8541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43" name="TextBox 8542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44" name="TextBox 8543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45" name="TextBox 8544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46" name="TextBox 8545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6454" cy="264560"/>
    <xdr:sp macro="" textlink="">
      <xdr:nvSpPr>
        <xdr:cNvPr id="8547" name="TextBox 8546"/>
        <xdr:cNvSpPr txBox="1"/>
      </xdr:nvSpPr>
      <xdr:spPr>
        <a:xfrm flipH="1">
          <a:off x="50006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48" name="TextBox 8547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49" name="TextBox 8548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50" name="TextBox 8549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551" name="TextBox 8550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52" name="TextBox 8551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53" name="TextBox 8552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54" name="TextBox 8553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55" name="TextBox 8554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56" name="TextBox 8555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57" name="TextBox 8556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58" name="TextBox 8557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59" name="TextBox 8558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60" name="TextBox 8559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61" name="TextBox 8560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62" name="TextBox 8561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63" name="TextBox 8562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64" name="TextBox 8563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65" name="TextBox 8564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66" name="TextBox 8565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67" name="TextBox 8566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68" name="TextBox 8567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69" name="TextBox 8568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70" name="TextBox 8569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71" name="TextBox 8570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72" name="TextBox 8571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73" name="TextBox 8572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74" name="TextBox 8573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75" name="TextBox 8574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76" name="TextBox 8575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77" name="TextBox 8576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78" name="TextBox 8577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79" name="TextBox 8578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80" name="TextBox 8579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81" name="TextBox 8580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82" name="TextBox 8581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83" name="TextBox 8582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84" name="TextBox 8583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85" name="TextBox 8584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86" name="TextBox 8585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87" name="TextBox 8586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88" name="TextBox 8587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89" name="TextBox 8588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90" name="TextBox 8589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91" name="TextBox 8590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92" name="TextBox 8591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93" name="TextBox 8592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94" name="TextBox 8593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95" name="TextBox 8594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96" name="TextBox 8595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97" name="TextBox 8596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98" name="TextBox 8597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599" name="TextBox 8598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600" name="TextBox 8599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601" name="TextBox 8600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602" name="TextBox 8601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603" name="TextBox 8602"/>
        <xdr:cNvSpPr txBox="1"/>
      </xdr:nvSpPr>
      <xdr:spPr>
        <a:xfrm>
          <a:off x="490271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604" name="TextBox 8603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605" name="TextBox 8604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606" name="TextBox 8605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8607" name="TextBox 8606"/>
        <xdr:cNvSpPr txBox="1"/>
      </xdr:nvSpPr>
      <xdr:spPr>
        <a:xfrm>
          <a:off x="5451180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8608" name="TextBox 8607"/>
        <xdr:cNvSpPr txBox="1"/>
      </xdr:nvSpPr>
      <xdr:spPr>
        <a:xfrm>
          <a:off x="5451180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8609" name="TextBox 8608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610" name="TextBox 8609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611" name="TextBox 8610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55378</xdr:rowOff>
    </xdr:from>
    <xdr:ext cx="66454" cy="264560"/>
    <xdr:sp macro="" textlink="">
      <xdr:nvSpPr>
        <xdr:cNvPr id="8612" name="TextBox 8611"/>
        <xdr:cNvSpPr txBox="1"/>
      </xdr:nvSpPr>
      <xdr:spPr>
        <a:xfrm flipH="1">
          <a:off x="7210425" y="2912878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613" name="TextBox 8612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614" name="TextBox 8613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8615" name="TextBox 8614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616" name="TextBox 8615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617" name="TextBox 8616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8618" name="TextBox 8617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619" name="TextBox 8618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620" name="TextBox 8619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8621" name="TextBox 8620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622" name="TextBox 8621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623" name="TextBox 8622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624" name="TextBox 8623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625" name="TextBox 8624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626" name="TextBox 862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627" name="TextBox 8626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628" name="TextBox 862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629" name="TextBox 862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630" name="TextBox 8629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8631" name="TextBox 8630"/>
        <xdr:cNvSpPr txBox="1"/>
      </xdr:nvSpPr>
      <xdr:spPr>
        <a:xfrm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632" name="TextBox 863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633" name="TextBox 863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634" name="TextBox 863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635" name="TextBox 863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8636" name="TextBox 8635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8637" name="TextBox 8636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8638" name="TextBox 8637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8639" name="TextBox 8638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8640" name="TextBox 8639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8641" name="TextBox 8640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8642" name="TextBox 8641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8643" name="TextBox 8642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8644" name="TextBox 8643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8645" name="TextBox 8644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8646" name="TextBox 8645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8647" name="TextBox 8646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8648" name="TextBox 8647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8649" name="TextBox 8648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650" name="TextBox 8649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651" name="TextBox 8650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652" name="TextBox 8651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653" name="TextBox 8652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5375" cy="264560"/>
    <xdr:sp macro="" textlink="">
      <xdr:nvSpPr>
        <xdr:cNvPr id="8654" name="TextBox 8653"/>
        <xdr:cNvSpPr txBox="1"/>
      </xdr:nvSpPr>
      <xdr:spPr>
        <a:xfrm>
          <a:off x="7210425" y="486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5375" cy="264560"/>
    <xdr:sp macro="" textlink="">
      <xdr:nvSpPr>
        <xdr:cNvPr id="8655" name="TextBox 8654"/>
        <xdr:cNvSpPr txBox="1"/>
      </xdr:nvSpPr>
      <xdr:spPr>
        <a:xfrm>
          <a:off x="7210425" y="486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8656" name="TextBox 8655"/>
        <xdr:cNvSpPr txBox="1"/>
      </xdr:nvSpPr>
      <xdr:spPr>
        <a:xfrm>
          <a:off x="7210425" y="566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8657" name="TextBox 8656"/>
        <xdr:cNvSpPr txBox="1"/>
      </xdr:nvSpPr>
      <xdr:spPr>
        <a:xfrm>
          <a:off x="7210425" y="566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658" name="TextBox 8657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659" name="TextBox 8658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660" name="TextBox 8659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661" name="TextBox 8660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662" name="TextBox 8661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663" name="TextBox 8662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664" name="TextBox 8663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665" name="TextBox 8664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666" name="TextBox 8665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667" name="TextBox 8666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668" name="TextBox 8667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669" name="TextBox 8668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670" name="TextBox 8669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671" name="TextBox 8670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672" name="TextBox 8671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673" name="TextBox 8672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674" name="TextBox 8673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675" name="TextBox 8674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676" name="TextBox 8675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677" name="TextBox 8676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8678" name="TextBox 8677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8679" name="TextBox 8678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8680" name="TextBox 8679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8681" name="TextBox 8680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8682" name="TextBox 8681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8683" name="TextBox 8682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8684" name="TextBox 8683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8685" name="TextBox 8684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8686" name="TextBox 8685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8687" name="TextBox 8686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8688" name="TextBox 8687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8689" name="TextBox 8688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8690" name="TextBox 8689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8691" name="TextBox 8690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8692" name="TextBox 8691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8693" name="TextBox 8692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8694" name="TextBox 8693"/>
        <xdr:cNvSpPr txBox="1"/>
      </xdr:nvSpPr>
      <xdr:spPr>
        <a:xfrm>
          <a:off x="7210425" y="6467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8695" name="TextBox 8694"/>
        <xdr:cNvSpPr txBox="1"/>
      </xdr:nvSpPr>
      <xdr:spPr>
        <a:xfrm>
          <a:off x="7210425" y="6467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8696" name="TextBox 8695"/>
        <xdr:cNvSpPr txBox="1"/>
      </xdr:nvSpPr>
      <xdr:spPr>
        <a:xfrm>
          <a:off x="7210425" y="6467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8697" name="TextBox 8696"/>
        <xdr:cNvSpPr txBox="1"/>
      </xdr:nvSpPr>
      <xdr:spPr>
        <a:xfrm>
          <a:off x="7210425" y="6467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8698" name="TextBox 8697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8699" name="TextBox 8698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700" name="TextBox 8699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701" name="TextBox 870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8702" name="TextBox 8701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8703" name="TextBox 8702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8704" name="TextBox 8703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8705" name="TextBox 8704"/>
        <xdr:cNvSpPr txBox="1"/>
      </xdr:nvSpPr>
      <xdr:spPr>
        <a:xfrm>
          <a:off x="7210425" y="32575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8706" name="TextBox 8705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8707" name="TextBox 8706"/>
        <xdr:cNvSpPr txBox="1"/>
      </xdr:nvSpPr>
      <xdr:spPr>
        <a:xfrm>
          <a:off x="7210425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8708" name="TextBox 8707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8709" name="TextBox 8708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8710" name="TextBox 8709"/>
        <xdr:cNvSpPr txBox="1"/>
      </xdr:nvSpPr>
      <xdr:spPr>
        <a:xfrm>
          <a:off x="7210425" y="3657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8711" name="TextBox 8710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8712" name="TextBox 8711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8713" name="TextBox 8712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66454</xdr:rowOff>
    </xdr:from>
    <xdr:ext cx="66454" cy="264560"/>
    <xdr:sp macro="" textlink="">
      <xdr:nvSpPr>
        <xdr:cNvPr id="8714" name="TextBox 8713"/>
        <xdr:cNvSpPr txBox="1"/>
      </xdr:nvSpPr>
      <xdr:spPr>
        <a:xfrm>
          <a:off x="7210425" y="37240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8715" name="TextBox 8714"/>
        <xdr:cNvSpPr txBox="1"/>
      </xdr:nvSpPr>
      <xdr:spPr>
        <a:xfrm>
          <a:off x="7210425" y="566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8716" name="TextBox 8715"/>
        <xdr:cNvSpPr txBox="1"/>
      </xdr:nvSpPr>
      <xdr:spPr>
        <a:xfrm>
          <a:off x="7210425" y="566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17" name="TextBox 8716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18" name="TextBox 8717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19" name="TextBox 8718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66454" cy="264560"/>
    <xdr:sp macro="" textlink="">
      <xdr:nvSpPr>
        <xdr:cNvPr id="8720" name="TextBox 8719"/>
        <xdr:cNvSpPr txBox="1"/>
      </xdr:nvSpPr>
      <xdr:spPr>
        <a:xfrm>
          <a:off x="7210425" y="58674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721" name="TextBox 8720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722" name="TextBox 8721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723" name="TextBox 8722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724" name="TextBox 8723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5375" cy="264560"/>
    <xdr:sp macro="" textlink="">
      <xdr:nvSpPr>
        <xdr:cNvPr id="8725" name="TextBox 8724"/>
        <xdr:cNvSpPr txBox="1"/>
      </xdr:nvSpPr>
      <xdr:spPr>
        <a:xfrm>
          <a:off x="7210425" y="486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66454</xdr:rowOff>
    </xdr:from>
    <xdr:ext cx="66454" cy="264560"/>
    <xdr:sp macro="" textlink="">
      <xdr:nvSpPr>
        <xdr:cNvPr id="8726" name="TextBox 8725"/>
        <xdr:cNvSpPr txBox="1"/>
      </xdr:nvSpPr>
      <xdr:spPr>
        <a:xfrm>
          <a:off x="7210425" y="49337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8727" name="TextBox 8726"/>
        <xdr:cNvSpPr txBox="1"/>
      </xdr:nvSpPr>
      <xdr:spPr>
        <a:xfrm>
          <a:off x="7210425" y="566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28" name="TextBox 8727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29" name="TextBox 8728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30" name="TextBox 8729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8731" name="TextBox 8730"/>
        <xdr:cNvSpPr txBox="1"/>
      </xdr:nvSpPr>
      <xdr:spPr>
        <a:xfrm>
          <a:off x="7210425" y="566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8732" name="TextBox 8731"/>
        <xdr:cNvSpPr txBox="1"/>
      </xdr:nvSpPr>
      <xdr:spPr>
        <a:xfrm>
          <a:off x="7210425" y="5667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33" name="TextBox 8732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34" name="TextBox 8733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35" name="TextBox 8734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66454" cy="264560"/>
    <xdr:sp macro="" textlink="">
      <xdr:nvSpPr>
        <xdr:cNvPr id="8736" name="TextBox 8735"/>
        <xdr:cNvSpPr txBox="1"/>
      </xdr:nvSpPr>
      <xdr:spPr>
        <a:xfrm>
          <a:off x="7210425" y="58674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37" name="TextBox 8736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38" name="TextBox 8737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39" name="TextBox 8738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40" name="TextBox 8739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41" name="TextBox 8740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42" name="TextBox 8741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43" name="TextBox 8742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44" name="TextBox 8743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45" name="TextBox 8744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66454" cy="264560"/>
    <xdr:sp macro="" textlink="">
      <xdr:nvSpPr>
        <xdr:cNvPr id="8746" name="TextBox 8745"/>
        <xdr:cNvSpPr txBox="1"/>
      </xdr:nvSpPr>
      <xdr:spPr>
        <a:xfrm>
          <a:off x="7210425" y="58674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47" name="TextBox 8746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48" name="TextBox 8747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49" name="TextBox 8748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50" name="TextBox 8749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51" name="TextBox 8750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52" name="TextBox 8751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53" name="TextBox 8752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54" name="TextBox 8753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55" name="TextBox 8754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66454" cy="264560"/>
    <xdr:sp macro="" textlink="">
      <xdr:nvSpPr>
        <xdr:cNvPr id="8756" name="TextBox 8755"/>
        <xdr:cNvSpPr txBox="1"/>
      </xdr:nvSpPr>
      <xdr:spPr>
        <a:xfrm>
          <a:off x="7210425" y="58674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57" name="TextBox 8756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58" name="TextBox 8757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59" name="TextBox 8758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8760" name="TextBox 8759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61" name="TextBox 8760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62" name="TextBox 8761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63" name="TextBox 8762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8764" name="TextBox 8763"/>
        <xdr:cNvSpPr txBox="1"/>
      </xdr:nvSpPr>
      <xdr:spPr>
        <a:xfrm>
          <a:off x="7210425" y="5867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8765" name="TextBox 8764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66454" cy="264560"/>
    <xdr:sp macro="" textlink="">
      <xdr:nvSpPr>
        <xdr:cNvPr id="8766" name="TextBox 8765"/>
        <xdr:cNvSpPr txBox="1"/>
      </xdr:nvSpPr>
      <xdr:spPr>
        <a:xfrm>
          <a:off x="7210425" y="60674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8767" name="TextBox 8766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8768" name="TextBox 8767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8769" name="TextBox 8768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8770" name="TextBox 8769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8771" name="TextBox 8770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8772" name="TextBox 8771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8773" name="TextBox 8772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8774" name="TextBox 8773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8775" name="TextBox 8774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66454</xdr:rowOff>
    </xdr:from>
    <xdr:ext cx="66454" cy="264560"/>
    <xdr:sp macro="" textlink="">
      <xdr:nvSpPr>
        <xdr:cNvPr id="8776" name="TextBox 8775"/>
        <xdr:cNvSpPr txBox="1"/>
      </xdr:nvSpPr>
      <xdr:spPr>
        <a:xfrm>
          <a:off x="7210425" y="61338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8777" name="TextBox 8776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8778" name="TextBox 8777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8779" name="TextBox 8778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8780" name="TextBox 8779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8781" name="TextBox 8780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8782" name="TextBox 8781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8783" name="TextBox 8782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8784" name="TextBox 8783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8785" name="TextBox 8784"/>
        <xdr:cNvSpPr txBox="1"/>
      </xdr:nvSpPr>
      <xdr:spPr>
        <a:xfrm>
          <a:off x="7210425" y="6267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66454" cy="264560"/>
    <xdr:sp macro="" textlink="">
      <xdr:nvSpPr>
        <xdr:cNvPr id="8786" name="TextBox 8785"/>
        <xdr:cNvSpPr txBox="1"/>
      </xdr:nvSpPr>
      <xdr:spPr>
        <a:xfrm>
          <a:off x="7210425" y="62674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8787" name="TextBox 8786"/>
        <xdr:cNvSpPr txBox="1"/>
      </xdr:nvSpPr>
      <xdr:spPr>
        <a:xfrm>
          <a:off x="7210425" y="6467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8788" name="TextBox 8787"/>
        <xdr:cNvSpPr txBox="1"/>
      </xdr:nvSpPr>
      <xdr:spPr>
        <a:xfrm>
          <a:off x="7210425" y="6467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8789" name="TextBox 8788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8790" name="TextBox 8789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791" name="TextBox 8790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792" name="TextBox 8791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793" name="TextBox 8792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794" name="TextBox 8793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8795" name="TextBox 8794"/>
        <xdr:cNvSpPr txBox="1"/>
      </xdr:nvSpPr>
      <xdr:spPr>
        <a:xfrm>
          <a:off x="5451180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8796" name="TextBox 8795"/>
        <xdr:cNvSpPr txBox="1"/>
      </xdr:nvSpPr>
      <xdr:spPr>
        <a:xfrm>
          <a:off x="5451180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9</xdr:row>
      <xdr:rowOff>0</xdr:rowOff>
    </xdr:from>
    <xdr:ext cx="66454" cy="264560"/>
    <xdr:sp macro="" textlink="">
      <xdr:nvSpPr>
        <xdr:cNvPr id="8797" name="TextBox 8796"/>
        <xdr:cNvSpPr txBox="1"/>
      </xdr:nvSpPr>
      <xdr:spPr>
        <a:xfrm flipH="1">
          <a:off x="5587631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798" name="TextBox 879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799" name="TextBox 879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454" cy="264560"/>
    <xdr:sp macro="" textlink="">
      <xdr:nvSpPr>
        <xdr:cNvPr id="8800" name="TextBox 8799"/>
        <xdr:cNvSpPr txBox="1"/>
      </xdr:nvSpPr>
      <xdr:spPr>
        <a:xfrm flipH="1">
          <a:off x="50006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01" name="TextBox 880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02" name="TextBox 880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03" name="TextBox 880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804" name="TextBox 880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05" name="TextBox 880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06" name="TextBox 880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07" name="TextBox 880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08" name="TextBox 880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09" name="TextBox 880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10" name="TextBox 880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11" name="TextBox 881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12" name="TextBox 881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13" name="TextBox 881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14" name="TextBox 881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15" name="TextBox 881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16" name="TextBox 881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17" name="TextBox 881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18" name="TextBox 881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19" name="TextBox 881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20" name="TextBox 881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21" name="TextBox 882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22" name="TextBox 882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23" name="TextBox 882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24" name="TextBox 882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25" name="TextBox 882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26" name="TextBox 882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27" name="TextBox 882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28" name="TextBox 882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29" name="TextBox 882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30" name="TextBox 882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31" name="TextBox 883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32" name="TextBox 883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33" name="TextBox 883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34" name="TextBox 883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35" name="TextBox 883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36" name="TextBox 883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37" name="TextBox 883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38" name="TextBox 883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39" name="TextBox 883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40" name="TextBox 883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41" name="TextBox 884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42" name="TextBox 884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43" name="TextBox 884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44" name="TextBox 884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45" name="TextBox 884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46" name="TextBox 884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47" name="TextBox 884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48" name="TextBox 884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49" name="TextBox 884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50" name="TextBox 884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51" name="TextBox 885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52" name="TextBox 885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53" name="TextBox 885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54" name="TextBox 885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55" name="TextBox 885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56" name="TextBox 885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857" name="TextBox 8856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858" name="TextBox 885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859" name="TextBox 885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8860" name="TextBox 8859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8861" name="TextBox 8860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8862" name="TextBox 8861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863" name="TextBox 886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864" name="TextBox 886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8865" name="TextBox 8864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866" name="TextBox 886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867" name="TextBox 8866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8868" name="TextBox 8867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869" name="TextBox 886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870" name="TextBox 8869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8871" name="TextBox 8870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872" name="TextBox 887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873" name="TextBox 887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8874" name="TextBox 8873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875" name="TextBox 887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876" name="TextBox 887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877" name="TextBox 8876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878" name="TextBox 887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879" name="TextBox 887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880" name="TextBox 8879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881" name="TextBox 888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882" name="TextBox 888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8883" name="TextBox 8882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8884" name="TextBox 8883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8885" name="TextBox 8884"/>
        <xdr:cNvSpPr txBox="1"/>
      </xdr:nvSpPr>
      <xdr:spPr>
        <a:xfrm flipH="1">
          <a:off x="5587631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86" name="TextBox 888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87" name="TextBox 888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454" cy="264560"/>
    <xdr:sp macro="" textlink="">
      <xdr:nvSpPr>
        <xdr:cNvPr id="8888" name="TextBox 8887"/>
        <xdr:cNvSpPr txBox="1"/>
      </xdr:nvSpPr>
      <xdr:spPr>
        <a:xfrm flipH="1">
          <a:off x="50006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89" name="TextBox 888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90" name="TextBox 888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91" name="TextBox 889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92" name="TextBox 889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93" name="TextBox 889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94" name="TextBox 889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95" name="TextBox 889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96" name="TextBox 889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97" name="TextBox 889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98" name="TextBox 889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899" name="TextBox 889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00" name="TextBox 889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01" name="TextBox 890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02" name="TextBox 890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03" name="TextBox 890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04" name="TextBox 890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05" name="TextBox 890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06" name="TextBox 890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07" name="TextBox 890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08" name="TextBox 890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09" name="TextBox 890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10" name="TextBox 890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11" name="TextBox 891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12" name="TextBox 891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13" name="TextBox 891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14" name="TextBox 891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15" name="TextBox 891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16" name="TextBox 891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17" name="TextBox 891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18" name="TextBox 891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19" name="TextBox 891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20" name="TextBox 891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21" name="TextBox 892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22" name="TextBox 892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23" name="TextBox 892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24" name="TextBox 892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25" name="TextBox 892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26" name="TextBox 892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27" name="TextBox 892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28" name="TextBox 892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29" name="TextBox 892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30" name="TextBox 892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31" name="TextBox 893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32" name="TextBox 893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33" name="TextBox 893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34" name="TextBox 893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35" name="TextBox 893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36" name="TextBox 893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37" name="TextBox 893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38" name="TextBox 893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39" name="TextBox 893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40" name="TextBox 893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41" name="TextBox 894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42" name="TextBox 894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43" name="TextBox 894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944" name="TextBox 894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945" name="TextBox 894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8946" name="TextBox 8945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8947" name="TextBox 8946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8948" name="TextBox 8947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949" name="TextBox 894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950" name="TextBox 8949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8951" name="TextBox 8950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952" name="TextBox 895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953" name="TextBox 895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8954" name="TextBox 8953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955" name="TextBox 895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956" name="TextBox 895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8957" name="TextBox 8956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958" name="TextBox 895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959" name="TextBox 895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8960" name="TextBox 8959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961" name="TextBox 896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962" name="TextBox 896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963" name="TextBox 896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964" name="TextBox 896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965" name="TextBox 896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966" name="TextBox 896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8967" name="TextBox 8966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8968" name="TextBox 8967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8969" name="TextBox 8968"/>
        <xdr:cNvSpPr txBox="1"/>
      </xdr:nvSpPr>
      <xdr:spPr>
        <a:xfrm flipH="1">
          <a:off x="5587631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70" name="TextBox 896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71" name="TextBox 897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454" cy="264560"/>
    <xdr:sp macro="" textlink="">
      <xdr:nvSpPr>
        <xdr:cNvPr id="8972" name="TextBox 8971"/>
        <xdr:cNvSpPr txBox="1"/>
      </xdr:nvSpPr>
      <xdr:spPr>
        <a:xfrm flipH="1">
          <a:off x="50006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73" name="TextBox 897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74" name="TextBox 897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75" name="TextBox 897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76" name="TextBox 897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77" name="TextBox 897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78" name="TextBox 897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79" name="TextBox 897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80" name="TextBox 897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81" name="TextBox 898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82" name="TextBox 898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83" name="TextBox 898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84" name="TextBox 898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85" name="TextBox 898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86" name="TextBox 898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87" name="TextBox 898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88" name="TextBox 898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89" name="TextBox 898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90" name="TextBox 898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91" name="TextBox 899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92" name="TextBox 899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93" name="TextBox 899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94" name="TextBox 899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95" name="TextBox 899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96" name="TextBox 899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97" name="TextBox 899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98" name="TextBox 899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8999" name="TextBox 899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00" name="TextBox 899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01" name="TextBox 900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02" name="TextBox 900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03" name="TextBox 900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04" name="TextBox 900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05" name="TextBox 900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06" name="TextBox 900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07" name="TextBox 900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08" name="TextBox 900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09" name="TextBox 900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10" name="TextBox 900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11" name="TextBox 901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12" name="TextBox 901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13" name="TextBox 901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14" name="TextBox 901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15" name="TextBox 901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16" name="TextBox 901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17" name="TextBox 901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18" name="TextBox 901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19" name="TextBox 901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20" name="TextBox 901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21" name="TextBox 902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22" name="TextBox 902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23" name="TextBox 902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24" name="TextBox 902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25" name="TextBox 902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26" name="TextBox 902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9027" name="TextBox 902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028" name="TextBox 902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029" name="TextBox 902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9030" name="TextBox 9029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9031" name="TextBox 9030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032" name="TextBox 903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033" name="TextBox 903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9034" name="TextBox 9033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035" name="TextBox 903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036" name="TextBox 903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9037" name="TextBox 9036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038" name="TextBox 903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039" name="TextBox 903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9040" name="TextBox 9039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041" name="TextBox 904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042" name="TextBox 904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9043" name="TextBox 9042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044" name="TextBox 904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045" name="TextBox 904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046" name="TextBox 904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047" name="TextBox 9046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048" name="TextBox 904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049" name="TextBox 904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9050" name="TextBox 9049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9051" name="TextBox 9050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9052" name="TextBox 9051"/>
        <xdr:cNvSpPr txBox="1"/>
      </xdr:nvSpPr>
      <xdr:spPr>
        <a:xfrm flipH="1">
          <a:off x="5587631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5375" cy="264560"/>
    <xdr:sp macro="" textlink="">
      <xdr:nvSpPr>
        <xdr:cNvPr id="9053" name="TextBox 9052"/>
        <xdr:cNvSpPr txBox="1"/>
      </xdr:nvSpPr>
      <xdr:spPr>
        <a:xfrm>
          <a:off x="7210425" y="486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5375" cy="264560"/>
    <xdr:sp macro="" textlink="">
      <xdr:nvSpPr>
        <xdr:cNvPr id="9054" name="TextBox 9053"/>
        <xdr:cNvSpPr txBox="1"/>
      </xdr:nvSpPr>
      <xdr:spPr>
        <a:xfrm>
          <a:off x="7210425" y="486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5375" cy="264560"/>
    <xdr:sp macro="" textlink="">
      <xdr:nvSpPr>
        <xdr:cNvPr id="9055" name="TextBox 9054"/>
        <xdr:cNvSpPr txBox="1"/>
      </xdr:nvSpPr>
      <xdr:spPr>
        <a:xfrm>
          <a:off x="7210425" y="4867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66454</xdr:rowOff>
    </xdr:from>
    <xdr:ext cx="66454" cy="264560"/>
    <xdr:sp macro="" textlink="">
      <xdr:nvSpPr>
        <xdr:cNvPr id="9056" name="TextBox 9055"/>
        <xdr:cNvSpPr txBox="1"/>
      </xdr:nvSpPr>
      <xdr:spPr>
        <a:xfrm>
          <a:off x="7210425" y="49337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057" name="TextBox 9056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058" name="TextBox 9057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059" name="TextBox 9058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060" name="TextBox 9059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061" name="TextBox 9060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062" name="TextBox 9061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063" name="TextBox 9062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064" name="TextBox 9063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065" name="TextBox 9064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066" name="TextBox 9065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067" name="TextBox 9066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068" name="TextBox 9067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069" name="TextBox 9068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070" name="TextBox 9069"/>
        <xdr:cNvSpPr txBox="1"/>
      </xdr:nvSpPr>
      <xdr:spPr>
        <a:xfrm>
          <a:off x="7210425" y="506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071" name="TextBox 9070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072" name="TextBox 9071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073" name="TextBox 9072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074" name="TextBox 9073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075" name="TextBox 9074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076" name="TextBox 9075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077" name="TextBox 9076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078" name="TextBox 9077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079" name="TextBox 9078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080" name="TextBox 9079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081" name="TextBox 9080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082" name="TextBox 9081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083" name="TextBox 9082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084" name="TextBox 9083"/>
        <xdr:cNvSpPr txBox="1"/>
      </xdr:nvSpPr>
      <xdr:spPr>
        <a:xfrm>
          <a:off x="7210425" y="5267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9085" name="TextBox 9084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086" name="TextBox 9085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087" name="TextBox 9086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66454</xdr:rowOff>
    </xdr:from>
    <xdr:ext cx="66454" cy="264560"/>
    <xdr:sp macro="" textlink="">
      <xdr:nvSpPr>
        <xdr:cNvPr id="9088" name="TextBox 9087"/>
        <xdr:cNvSpPr txBox="1"/>
      </xdr:nvSpPr>
      <xdr:spPr>
        <a:xfrm>
          <a:off x="7210425" y="39240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089" name="TextBox 9088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090" name="TextBox 9089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9091" name="TextBox 9090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9092" name="TextBox 9091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9093" name="TextBox 9092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9094" name="TextBox 9093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9095" name="TextBox 9094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9096" name="TextBox 9095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9097" name="TextBox 9096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9098" name="TextBox 9097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9099" name="TextBox 9098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9100" name="TextBox 9099"/>
        <xdr:cNvSpPr txBox="1"/>
      </xdr:nvSpPr>
      <xdr:spPr>
        <a:xfrm>
          <a:off x="7210425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9101" name="TextBox 9100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9102" name="TextBox 9101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9103" name="TextBox 9102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9104" name="TextBox 9103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9105" name="TextBox 9104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106" name="TextBox 9105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107" name="TextBox 9106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66454</xdr:rowOff>
    </xdr:from>
    <xdr:ext cx="66454" cy="264560"/>
    <xdr:sp macro="" textlink="">
      <xdr:nvSpPr>
        <xdr:cNvPr id="9108" name="TextBox 9107"/>
        <xdr:cNvSpPr txBox="1"/>
      </xdr:nvSpPr>
      <xdr:spPr>
        <a:xfrm>
          <a:off x="7210425" y="39240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109" name="TextBox 9108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110" name="TextBox 9109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111" name="TextBox 9110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66454</xdr:rowOff>
    </xdr:from>
    <xdr:ext cx="66454" cy="264560"/>
    <xdr:sp macro="" textlink="">
      <xdr:nvSpPr>
        <xdr:cNvPr id="9112" name="TextBox 9111"/>
        <xdr:cNvSpPr txBox="1"/>
      </xdr:nvSpPr>
      <xdr:spPr>
        <a:xfrm>
          <a:off x="7210425" y="47241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9113" name="TextBox 9112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9114" name="TextBox 9113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9115" name="TextBox 9114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9116" name="TextBox 9115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9117" name="TextBox 9116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118" name="TextBox 9117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119" name="TextBox 9118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9120" name="TextBox 9119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121" name="TextBox 9120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122" name="TextBox 9121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123" name="TextBox 9122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124" name="TextBox 9123"/>
        <xdr:cNvSpPr txBox="1"/>
      </xdr:nvSpPr>
      <xdr:spPr>
        <a:xfrm>
          <a:off x="7210425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125" name="TextBox 9124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126" name="TextBox 9125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127" name="TextBox 9126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128" name="TextBox 9127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129" name="TextBox 9128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130" name="TextBox 9129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131" name="TextBox 9130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132" name="TextBox 9131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133" name="TextBox 9132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134" name="TextBox 9133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135" name="TextBox 9134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136" name="TextBox 9135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137" name="TextBox 9136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9138" name="TextBox 9137"/>
        <xdr:cNvSpPr txBox="1"/>
      </xdr:nvSpPr>
      <xdr:spPr>
        <a:xfrm>
          <a:off x="7210425" y="5467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9139" name="TextBox 9138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9140" name="TextBox 9139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9141" name="TextBox 9140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9142" name="TextBox 9141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9143" name="TextBox 9142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9144" name="TextBox 9143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9145" name="TextBox 9144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9146" name="TextBox 9145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9147" name="TextBox 9146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9148" name="TextBox 9147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9149" name="TextBox 9148"/>
        <xdr:cNvSpPr txBox="1"/>
      </xdr:nvSpPr>
      <xdr:spPr>
        <a:xfrm>
          <a:off x="7210425" y="6067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9150" name="TextBox 9149"/>
        <xdr:cNvSpPr txBox="1"/>
      </xdr:nvSpPr>
      <xdr:spPr>
        <a:xfrm>
          <a:off x="7210425" y="6467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9151" name="TextBox 9150"/>
        <xdr:cNvSpPr txBox="1"/>
      </xdr:nvSpPr>
      <xdr:spPr>
        <a:xfrm>
          <a:off x="7210425" y="6467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9152" name="TextBox 9151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9153" name="TextBox 9152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9154" name="TextBox 9153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9155" name="TextBox 9154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9156" name="TextBox 9155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9157" name="TextBox 9156"/>
        <xdr:cNvSpPr txBox="1"/>
      </xdr:nvSpPr>
      <xdr:spPr>
        <a:xfrm>
          <a:off x="7210425" y="66770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58" name="TextBox 9157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59" name="TextBox 9158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60" name="TextBox 9159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61" name="TextBox 9160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62" name="TextBox 9161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63" name="TextBox 9162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64" name="TextBox 9163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65" name="TextBox 9164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66" name="TextBox 9165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67" name="TextBox 9166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68" name="TextBox 9167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69" name="TextBox 9168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70" name="TextBox 9169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71" name="TextBox 9170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72" name="TextBox 9171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73" name="TextBox 9172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74" name="TextBox 9173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75" name="TextBox 9174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76" name="TextBox 9175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77" name="TextBox 9176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78" name="TextBox 9177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79" name="TextBox 9178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80" name="TextBox 9179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81" name="TextBox 9180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82" name="TextBox 9181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83" name="TextBox 9182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84" name="TextBox 9183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85" name="TextBox 9184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86" name="TextBox 9185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87" name="TextBox 9186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88" name="TextBox 9187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89" name="TextBox 9188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90" name="TextBox 9189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91" name="TextBox 9190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92" name="TextBox 9191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93" name="TextBox 9192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94" name="TextBox 9193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95" name="TextBox 9194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96" name="TextBox 9195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97" name="TextBox 9196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98" name="TextBox 9197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199" name="TextBox 9198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200" name="TextBox 9199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201" name="TextBox 9200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202" name="TextBox 9201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203" name="TextBox 9202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204" name="TextBox 9203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205" name="TextBox 9204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206" name="TextBox 9205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207" name="TextBox 9206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208" name="TextBox 9207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209" name="TextBox 9208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210" name="TextBox 9209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211" name="TextBox 9210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212" name="TextBox 9211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213" name="TextBox 9212"/>
        <xdr:cNvSpPr txBox="1"/>
      </xdr:nvSpPr>
      <xdr:spPr>
        <a:xfrm>
          <a:off x="5721867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9214" name="TextBox 9213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9215" name="TextBox 9214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16" name="TextBox 921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17" name="TextBox 921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18" name="TextBox 921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19" name="TextBox 921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20" name="TextBox 921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21" name="TextBox 922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22" name="TextBox 922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23" name="TextBox 922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24" name="TextBox 922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25" name="TextBox 922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26" name="TextBox 922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27" name="TextBox 922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28" name="TextBox 922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29" name="TextBox 922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30" name="TextBox 922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31" name="TextBox 923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32" name="TextBox 923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33" name="TextBox 923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34" name="TextBox 923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35" name="TextBox 923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36" name="TextBox 923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37" name="TextBox 923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38" name="TextBox 923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39" name="TextBox 923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40" name="TextBox 923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41" name="TextBox 924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42" name="TextBox 924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43" name="TextBox 924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44" name="TextBox 924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45" name="TextBox 924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46" name="TextBox 924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47" name="TextBox 924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48" name="TextBox 924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49" name="TextBox 924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50" name="TextBox 924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51" name="TextBox 925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52" name="TextBox 925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53" name="TextBox 925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54" name="TextBox 925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55" name="TextBox 925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56" name="TextBox 925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57" name="TextBox 925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58" name="TextBox 925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59" name="TextBox 925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60" name="TextBox 925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61" name="TextBox 926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62" name="TextBox 926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63" name="TextBox 926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64" name="TextBox 926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65" name="TextBox 926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66" name="TextBox 926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67" name="TextBox 926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68" name="TextBox 926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69" name="TextBox 926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70" name="TextBox 926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71" name="TextBox 927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72" name="TextBox 927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273" name="TextBox 927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274" name="TextBox 927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275" name="TextBox 927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276" name="TextBox 927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77" name="TextBox 927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78" name="TextBox 927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79" name="TextBox 927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80" name="TextBox 927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81" name="TextBox 928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82" name="TextBox 928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83" name="TextBox 928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84" name="TextBox 928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85" name="TextBox 928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86" name="TextBox 928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87" name="TextBox 928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88" name="TextBox 928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89" name="TextBox 928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90" name="TextBox 928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91" name="TextBox 929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92" name="TextBox 929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93" name="TextBox 929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94" name="TextBox 929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95" name="TextBox 929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96" name="TextBox 929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97" name="TextBox 929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98" name="TextBox 929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299" name="TextBox 929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00" name="TextBox 929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01" name="TextBox 930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02" name="TextBox 930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03" name="TextBox 930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04" name="TextBox 930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05" name="TextBox 930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06" name="TextBox 930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07" name="TextBox 930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08" name="TextBox 930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09" name="TextBox 930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10" name="TextBox 930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11" name="TextBox 931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12" name="TextBox 931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13" name="TextBox 931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14" name="TextBox 931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15" name="TextBox 931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16" name="TextBox 931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17" name="TextBox 931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18" name="TextBox 931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19" name="TextBox 931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20" name="TextBox 931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21" name="TextBox 932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22" name="TextBox 932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23" name="TextBox 932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24" name="TextBox 932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25" name="TextBox 932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26" name="TextBox 932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27" name="TextBox 932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28" name="TextBox 932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29" name="TextBox 932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30" name="TextBox 932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31" name="TextBox 933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32" name="TextBox 933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333" name="TextBox 933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34" name="TextBox 933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35" name="TextBox 933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36" name="TextBox 933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37" name="TextBox 933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38" name="TextBox 933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39" name="TextBox 933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40" name="TextBox 933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41" name="TextBox 934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42" name="TextBox 934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43" name="TextBox 934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44" name="TextBox 934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45" name="TextBox 934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46" name="TextBox 934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47" name="TextBox 934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48" name="TextBox 934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49" name="TextBox 934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50" name="TextBox 934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51" name="TextBox 935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52" name="TextBox 935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53" name="TextBox 935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54" name="TextBox 935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55" name="TextBox 935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56" name="TextBox 935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57" name="TextBox 935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58" name="TextBox 935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59" name="TextBox 935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60" name="TextBox 935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61" name="TextBox 936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62" name="TextBox 936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63" name="TextBox 936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64" name="TextBox 936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65" name="TextBox 936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66" name="TextBox 936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67" name="TextBox 936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68" name="TextBox 936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69" name="TextBox 936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70" name="TextBox 936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71" name="TextBox 937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72" name="TextBox 937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73" name="TextBox 937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74" name="TextBox 937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75" name="TextBox 937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76" name="TextBox 937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77" name="TextBox 937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78" name="TextBox 937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79" name="TextBox 937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80" name="TextBox 9379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81" name="TextBox 9380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82" name="TextBox 9381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83" name="TextBox 9382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84" name="TextBox 9383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85" name="TextBox 9384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86" name="TextBox 9385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87" name="TextBox 9386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88" name="TextBox 9387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9389" name="TextBox 9388"/>
        <xdr:cNvSpPr txBox="1"/>
      </xdr:nvSpPr>
      <xdr:spPr>
        <a:xfrm>
          <a:off x="572186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390" name="TextBox 9389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391" name="TextBox 939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392" name="TextBox 939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9393" name="TextBox 9392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394" name="TextBox 939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395" name="TextBox 939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396" name="TextBox 939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397" name="TextBox 939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398" name="TextBox 939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399" name="TextBox 939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00" name="TextBox 939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01" name="TextBox 940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02" name="TextBox 940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03" name="TextBox 940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04" name="TextBox 940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05" name="TextBox 940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06" name="TextBox 940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07" name="TextBox 940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08" name="TextBox 940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09" name="TextBox 940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10" name="TextBox 940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11" name="TextBox 941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12" name="TextBox 941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13" name="TextBox 941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14" name="TextBox 941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15" name="TextBox 941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16" name="TextBox 941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17" name="TextBox 941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18" name="TextBox 941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19" name="TextBox 941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20" name="TextBox 941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21" name="TextBox 942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22" name="TextBox 942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23" name="TextBox 942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24" name="TextBox 942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25" name="TextBox 942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26" name="TextBox 942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27" name="TextBox 942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28" name="TextBox 942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29" name="TextBox 942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30" name="TextBox 942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31" name="TextBox 943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32" name="TextBox 943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33" name="TextBox 943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34" name="TextBox 943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35" name="TextBox 943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36" name="TextBox 943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37" name="TextBox 943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38" name="TextBox 943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39" name="TextBox 943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40" name="TextBox 943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41" name="TextBox 944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42" name="TextBox 944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43" name="TextBox 944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44" name="TextBox 944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45" name="TextBox 944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46" name="TextBox 944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47" name="TextBox 944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448" name="TextBox 944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9449" name="TextBox 9448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9450" name="TextBox 9449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9451" name="TextBox 9450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9452" name="TextBox 9451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9453" name="TextBox 9452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54" name="TextBox 94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55" name="TextBox 94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9456" name="TextBox 9455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57" name="TextBox 94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58" name="TextBox 94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59" name="TextBox 94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60" name="TextBox 94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61" name="TextBox 94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62" name="TextBox 94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63" name="TextBox 94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64" name="TextBox 94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65" name="TextBox 94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66" name="TextBox 94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67" name="TextBox 94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68" name="TextBox 94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69" name="TextBox 94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70" name="TextBox 94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71" name="TextBox 94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72" name="TextBox 94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73" name="TextBox 94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74" name="TextBox 94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75" name="TextBox 94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76" name="TextBox 94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77" name="TextBox 94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78" name="TextBox 94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79" name="TextBox 94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80" name="TextBox 94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81" name="TextBox 94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82" name="TextBox 94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83" name="TextBox 94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84" name="TextBox 94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85" name="TextBox 94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86" name="TextBox 94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87" name="TextBox 94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88" name="TextBox 94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89" name="TextBox 94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90" name="TextBox 94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91" name="TextBox 94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92" name="TextBox 94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93" name="TextBox 94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94" name="TextBox 94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95" name="TextBox 94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96" name="TextBox 94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97" name="TextBox 94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98" name="TextBox 94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499" name="TextBox 94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00" name="TextBox 94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01" name="TextBox 95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02" name="TextBox 95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03" name="TextBox 95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04" name="TextBox 95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05" name="TextBox 95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06" name="TextBox 95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07" name="TextBox 95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08" name="TextBox 95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09" name="TextBox 95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10" name="TextBox 95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11" name="TextBox 95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512" name="TextBox 951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513" name="TextBox 951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514" name="TextBox 951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515" name="TextBox 951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9516" name="TextBox 9515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17" name="TextBox 95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18" name="TextBox 95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9519" name="TextBox 9518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20" name="TextBox 95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21" name="TextBox 95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22" name="TextBox 95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23" name="TextBox 95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24" name="TextBox 95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25" name="TextBox 95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26" name="TextBox 95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27" name="TextBox 95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28" name="TextBox 95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29" name="TextBox 95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30" name="TextBox 95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31" name="TextBox 95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32" name="TextBox 95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33" name="TextBox 95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34" name="TextBox 95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35" name="TextBox 95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36" name="TextBox 95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37" name="TextBox 95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38" name="TextBox 95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39" name="TextBox 95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40" name="TextBox 95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41" name="TextBox 95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42" name="TextBox 954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43" name="TextBox 95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44" name="TextBox 95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45" name="TextBox 954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46" name="TextBox 95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47" name="TextBox 95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48" name="TextBox 95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49" name="TextBox 95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50" name="TextBox 95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51" name="TextBox 95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52" name="TextBox 95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53" name="TextBox 95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54" name="TextBox 95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55" name="TextBox 95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56" name="TextBox 95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57" name="TextBox 95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58" name="TextBox 95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59" name="TextBox 95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60" name="TextBox 95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61" name="TextBox 95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62" name="TextBox 95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63" name="TextBox 95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64" name="TextBox 95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65" name="TextBox 95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66" name="TextBox 95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67" name="TextBox 95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68" name="TextBox 95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69" name="TextBox 95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70" name="TextBox 95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71" name="TextBox 95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72" name="TextBox 95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73" name="TextBox 95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74" name="TextBox 95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575" name="TextBox 957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576" name="TextBox 957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577" name="TextBox 9576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578" name="TextBox 957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9579" name="TextBox 9578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80" name="TextBox 95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81" name="TextBox 95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9582" name="TextBox 9581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83" name="TextBox 95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84" name="TextBox 95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85" name="TextBox 95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86" name="TextBox 95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87" name="TextBox 95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88" name="TextBox 95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89" name="TextBox 95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90" name="TextBox 95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91" name="TextBox 95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92" name="TextBox 95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93" name="TextBox 95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94" name="TextBox 95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95" name="TextBox 95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96" name="TextBox 95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97" name="TextBox 95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98" name="TextBox 95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599" name="TextBox 95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00" name="TextBox 95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01" name="TextBox 96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02" name="TextBox 96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03" name="TextBox 96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04" name="TextBox 96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05" name="TextBox 96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06" name="TextBox 96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07" name="TextBox 96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08" name="TextBox 96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09" name="TextBox 96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10" name="TextBox 96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11" name="TextBox 96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12" name="TextBox 96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13" name="TextBox 96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14" name="TextBox 96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15" name="TextBox 96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16" name="TextBox 96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17" name="TextBox 96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18" name="TextBox 96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19" name="TextBox 96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20" name="TextBox 96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21" name="TextBox 96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22" name="TextBox 96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23" name="TextBox 96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24" name="TextBox 96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25" name="TextBox 96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26" name="TextBox 96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27" name="TextBox 96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28" name="TextBox 96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29" name="TextBox 96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30" name="TextBox 96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31" name="TextBox 96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32" name="TextBox 96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33" name="TextBox 96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34" name="TextBox 96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35" name="TextBox 96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36" name="TextBox 96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637" name="TextBox 96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638" name="TextBox 963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639" name="TextBox 963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640" name="TextBox 9639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641" name="TextBox 964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9642" name="TextBox 9641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43" name="TextBox 964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44" name="TextBox 964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45" name="TextBox 964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46" name="TextBox 964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47" name="TextBox 964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48" name="TextBox 964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49" name="TextBox 964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50" name="TextBox 964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51" name="TextBox 965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52" name="TextBox 965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53" name="TextBox 965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54" name="TextBox 965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55" name="TextBox 965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56" name="TextBox 965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57" name="TextBox 965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58" name="TextBox 965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59" name="TextBox 965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60" name="TextBox 965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61" name="TextBox 966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62" name="TextBox 966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63" name="TextBox 966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64" name="TextBox 966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65" name="TextBox 966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66" name="TextBox 966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67" name="TextBox 966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68" name="TextBox 966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69" name="TextBox 966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70" name="TextBox 966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71" name="TextBox 967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72" name="TextBox 967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73" name="TextBox 967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74" name="TextBox 967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75" name="TextBox 967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76" name="TextBox 967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77" name="TextBox 967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78" name="TextBox 967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79" name="TextBox 967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80" name="TextBox 967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81" name="TextBox 968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82" name="TextBox 968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83" name="TextBox 968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84" name="TextBox 968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85" name="TextBox 968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86" name="TextBox 968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87" name="TextBox 968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88" name="TextBox 968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89" name="TextBox 968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90" name="TextBox 968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91" name="TextBox 969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92" name="TextBox 969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93" name="TextBox 969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94" name="TextBox 969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95" name="TextBox 969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96" name="TextBox 969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97" name="TextBox 969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98" name="TextBox 969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699" name="TextBox 969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00" name="TextBox 96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01" name="TextBox 97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02" name="TextBox 97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03" name="TextBox 97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04" name="TextBox 97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05" name="TextBox 97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06" name="TextBox 97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07" name="TextBox 97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08" name="TextBox 97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09" name="TextBox 97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10" name="TextBox 97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11" name="TextBox 97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12" name="TextBox 97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13" name="TextBox 97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14" name="TextBox 97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15" name="TextBox 97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16" name="TextBox 97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17" name="TextBox 97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18" name="TextBox 97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19" name="TextBox 97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20" name="TextBox 97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21" name="TextBox 97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22" name="TextBox 97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23" name="TextBox 97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24" name="TextBox 97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25" name="TextBox 97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26" name="TextBox 97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27" name="TextBox 97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28" name="TextBox 97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29" name="TextBox 97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30" name="TextBox 97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31" name="TextBox 97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32" name="TextBox 97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33" name="TextBox 97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34" name="TextBox 97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35" name="TextBox 97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36" name="TextBox 97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37" name="TextBox 97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38" name="TextBox 97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39" name="TextBox 97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40" name="TextBox 97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41" name="TextBox 97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42" name="TextBox 974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43" name="TextBox 97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44" name="TextBox 97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45" name="TextBox 974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46" name="TextBox 97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47" name="TextBox 97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48" name="TextBox 97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49" name="TextBox 97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50" name="TextBox 97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51" name="TextBox 97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52" name="TextBox 97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53" name="TextBox 97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54" name="TextBox 97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55" name="TextBox 97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56" name="TextBox 97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57" name="TextBox 97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58" name="TextBox 97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59" name="TextBox 97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60" name="TextBox 97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61" name="TextBox 97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62" name="TextBox 97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63" name="TextBox 97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64" name="TextBox 97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65" name="TextBox 97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66" name="TextBox 97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67" name="TextBox 97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68" name="TextBox 97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69" name="TextBox 97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70" name="TextBox 97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71" name="TextBox 97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72" name="TextBox 97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73" name="TextBox 97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74" name="TextBox 97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75" name="TextBox 97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76" name="TextBox 97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77" name="TextBox 97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78" name="TextBox 97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79" name="TextBox 97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80" name="TextBox 97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81" name="TextBox 97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82" name="TextBox 97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83" name="TextBox 97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84" name="TextBox 97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85" name="TextBox 97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86" name="TextBox 97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87" name="TextBox 97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88" name="TextBox 97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89" name="TextBox 97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90" name="TextBox 97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91" name="TextBox 97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92" name="TextBox 97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93" name="TextBox 97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94" name="TextBox 97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95" name="TextBox 97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96" name="TextBox 97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97" name="TextBox 97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98" name="TextBox 97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799" name="TextBox 97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00" name="TextBox 97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01" name="TextBox 98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02" name="TextBox 98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03" name="TextBox 98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04" name="TextBox 98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05" name="TextBox 98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06" name="TextBox 98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07" name="TextBox 98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08" name="TextBox 98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09" name="TextBox 98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10" name="TextBox 98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11" name="TextBox 98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12" name="TextBox 98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13" name="TextBox 98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14" name="TextBox 98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15" name="TextBox 98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16" name="TextBox 98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17" name="TextBox 98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18" name="TextBox 98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19" name="TextBox 98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20" name="TextBox 98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21" name="TextBox 98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22" name="TextBox 98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23" name="TextBox 98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24" name="TextBox 98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25" name="TextBox 98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26" name="TextBox 98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27" name="TextBox 98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28" name="TextBox 98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29" name="TextBox 98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30" name="TextBox 98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31" name="TextBox 98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32" name="TextBox 98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33" name="TextBox 98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34" name="TextBox 98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35" name="TextBox 98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36" name="TextBox 98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37" name="TextBox 98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38" name="TextBox 98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39" name="TextBox 98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40" name="TextBox 98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41" name="TextBox 98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42" name="TextBox 984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43" name="TextBox 98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44" name="TextBox 98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45" name="TextBox 984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46" name="TextBox 98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47" name="TextBox 98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48" name="TextBox 98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49" name="TextBox 98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50" name="TextBox 98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51" name="TextBox 98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52" name="TextBox 98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53" name="TextBox 98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54" name="TextBox 98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55" name="TextBox 98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56" name="TextBox 98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57" name="TextBox 98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58" name="TextBox 98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59" name="TextBox 98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60" name="TextBox 98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61" name="TextBox 98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62" name="TextBox 98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63" name="TextBox 98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64" name="TextBox 98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65" name="TextBox 98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66" name="TextBox 98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67" name="TextBox 98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68" name="TextBox 98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69" name="TextBox 98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870" name="TextBox 98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71" name="TextBox 987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72" name="TextBox 987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9873" name="TextBox 9872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74" name="TextBox 987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75" name="TextBox 987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76" name="TextBox 987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77" name="TextBox 987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78" name="TextBox 987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79" name="TextBox 987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80" name="TextBox 987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81" name="TextBox 988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82" name="TextBox 988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83" name="TextBox 988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84" name="TextBox 988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85" name="TextBox 988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86" name="TextBox 988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87" name="TextBox 988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88" name="TextBox 988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89" name="TextBox 988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90" name="TextBox 988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91" name="TextBox 989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92" name="TextBox 989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93" name="TextBox 989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94" name="TextBox 989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95" name="TextBox 989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96" name="TextBox 989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97" name="TextBox 989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98" name="TextBox 989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899" name="TextBox 989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00" name="TextBox 989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01" name="TextBox 990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02" name="TextBox 990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03" name="TextBox 990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04" name="TextBox 990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05" name="TextBox 990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06" name="TextBox 990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07" name="TextBox 990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08" name="TextBox 990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09" name="TextBox 990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10" name="TextBox 990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11" name="TextBox 991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12" name="TextBox 991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13" name="TextBox 991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14" name="TextBox 991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15" name="TextBox 991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16" name="TextBox 991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17" name="TextBox 991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18" name="TextBox 991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19" name="TextBox 991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20" name="TextBox 991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21" name="TextBox 992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22" name="TextBox 992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23" name="TextBox 992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24" name="TextBox 992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25" name="TextBox 992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26" name="TextBox 992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27" name="TextBox 992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9928" name="TextBox 992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9929" name="TextBox 9928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9930" name="TextBox 9929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9931" name="TextBox 9930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9932" name="TextBox 9931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9933" name="TextBox 9932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34" name="TextBox 99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35" name="TextBox 99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9936" name="TextBox 9935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37" name="TextBox 99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38" name="TextBox 99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39" name="TextBox 99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40" name="TextBox 99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41" name="TextBox 99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42" name="TextBox 994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43" name="TextBox 99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44" name="TextBox 99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45" name="TextBox 994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46" name="TextBox 99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47" name="TextBox 99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48" name="TextBox 99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49" name="TextBox 99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50" name="TextBox 99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51" name="TextBox 99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52" name="TextBox 99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53" name="TextBox 99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54" name="TextBox 99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55" name="TextBox 99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56" name="TextBox 99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57" name="TextBox 99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58" name="TextBox 99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59" name="TextBox 99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60" name="TextBox 99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61" name="TextBox 99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62" name="TextBox 99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63" name="TextBox 99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64" name="TextBox 99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65" name="TextBox 99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66" name="TextBox 99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67" name="TextBox 99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68" name="TextBox 99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69" name="TextBox 99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70" name="TextBox 99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71" name="TextBox 99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72" name="TextBox 99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73" name="TextBox 99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74" name="TextBox 99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75" name="TextBox 99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76" name="TextBox 99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77" name="TextBox 99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78" name="TextBox 99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79" name="TextBox 99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80" name="TextBox 99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81" name="TextBox 99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82" name="TextBox 99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83" name="TextBox 99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84" name="TextBox 99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85" name="TextBox 99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86" name="TextBox 99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87" name="TextBox 99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88" name="TextBox 99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89" name="TextBox 99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90" name="TextBox 99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91" name="TextBox 99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992" name="TextBox 999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993" name="TextBox 999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994" name="TextBox 999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995" name="TextBox 999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9996" name="TextBox 9995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97" name="TextBox 99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9998" name="TextBox 99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9999" name="TextBox 9998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00" name="TextBox 99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01" name="TextBox 100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02" name="TextBox 100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03" name="TextBox 100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04" name="TextBox 100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05" name="TextBox 100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06" name="TextBox 100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07" name="TextBox 100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08" name="TextBox 100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09" name="TextBox 100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10" name="TextBox 100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11" name="TextBox 100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12" name="TextBox 100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13" name="TextBox 100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14" name="TextBox 100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15" name="TextBox 100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16" name="TextBox 100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17" name="TextBox 100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18" name="TextBox 100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19" name="TextBox 100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20" name="TextBox 100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21" name="TextBox 100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22" name="TextBox 100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23" name="TextBox 100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24" name="TextBox 100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25" name="TextBox 100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26" name="TextBox 100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27" name="TextBox 100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28" name="TextBox 100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29" name="TextBox 100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30" name="TextBox 100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31" name="TextBox 100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32" name="TextBox 100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33" name="TextBox 100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34" name="TextBox 100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35" name="TextBox 100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36" name="TextBox 100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37" name="TextBox 100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38" name="TextBox 100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39" name="TextBox 100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40" name="TextBox 100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41" name="TextBox 100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42" name="TextBox 1004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43" name="TextBox 100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44" name="TextBox 100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45" name="TextBox 1004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46" name="TextBox 100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47" name="TextBox 100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48" name="TextBox 100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49" name="TextBox 100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50" name="TextBox 100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51" name="TextBox 100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52" name="TextBox 100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53" name="TextBox 100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54" name="TextBox 100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055" name="TextBox 1005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056" name="TextBox 1005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057" name="TextBox 10056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058" name="TextBox 1005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0059" name="TextBox 10058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60" name="TextBox 100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61" name="TextBox 100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0062" name="TextBox 10061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63" name="TextBox 100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64" name="TextBox 100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65" name="TextBox 100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66" name="TextBox 100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67" name="TextBox 100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68" name="TextBox 100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69" name="TextBox 100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70" name="TextBox 100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71" name="TextBox 100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72" name="TextBox 100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73" name="TextBox 100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74" name="TextBox 100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75" name="TextBox 100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76" name="TextBox 100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77" name="TextBox 100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78" name="TextBox 100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79" name="TextBox 100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80" name="TextBox 100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81" name="TextBox 100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82" name="TextBox 100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83" name="TextBox 100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84" name="TextBox 100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85" name="TextBox 100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86" name="TextBox 100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87" name="TextBox 100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88" name="TextBox 100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89" name="TextBox 100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90" name="TextBox 100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91" name="TextBox 100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92" name="TextBox 100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93" name="TextBox 100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94" name="TextBox 100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95" name="TextBox 100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96" name="TextBox 100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97" name="TextBox 100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98" name="TextBox 100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099" name="TextBox 100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00" name="TextBox 100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01" name="TextBox 101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02" name="TextBox 101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03" name="TextBox 101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04" name="TextBox 101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05" name="TextBox 101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06" name="TextBox 101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07" name="TextBox 101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08" name="TextBox 101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09" name="TextBox 101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10" name="TextBox 101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11" name="TextBox 101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12" name="TextBox 101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13" name="TextBox 101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14" name="TextBox 101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15" name="TextBox 101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16" name="TextBox 101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17" name="TextBox 101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118" name="TextBox 1011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119" name="TextBox 1011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120" name="TextBox 10119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121" name="TextBox 1012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0122" name="TextBox 10121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23" name="TextBox 1012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24" name="TextBox 1012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25" name="TextBox 1012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26" name="TextBox 1012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27" name="TextBox 1012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28" name="TextBox 1012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29" name="TextBox 1012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30" name="TextBox 1012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31" name="TextBox 1013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32" name="TextBox 1013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33" name="TextBox 1013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34" name="TextBox 1013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35" name="TextBox 1013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36" name="TextBox 1013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37" name="TextBox 1013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38" name="TextBox 1013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39" name="TextBox 1013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40" name="TextBox 1013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41" name="TextBox 1014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42" name="TextBox 1014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43" name="TextBox 1014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44" name="TextBox 1014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45" name="TextBox 1014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46" name="TextBox 1014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47" name="TextBox 1014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48" name="TextBox 1014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49" name="TextBox 1014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50" name="TextBox 1014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51" name="TextBox 1015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52" name="TextBox 1015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53" name="TextBox 1015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54" name="TextBox 1015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55" name="TextBox 1015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56" name="TextBox 1015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57" name="TextBox 1015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58" name="TextBox 1015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59" name="TextBox 1015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60" name="TextBox 1015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61" name="TextBox 1016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62" name="TextBox 1016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63" name="TextBox 1016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64" name="TextBox 1016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65" name="TextBox 1016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66" name="TextBox 1016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67" name="TextBox 1016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68" name="TextBox 1016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69" name="TextBox 1016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70" name="TextBox 1016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71" name="TextBox 1017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72" name="TextBox 1017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73" name="TextBox 1017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74" name="TextBox 1017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75" name="TextBox 1017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76" name="TextBox 1017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77" name="TextBox 1017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78" name="TextBox 1017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179" name="TextBox 1017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80" name="TextBox 101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81" name="TextBox 101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82" name="TextBox 101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83" name="TextBox 101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84" name="TextBox 101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85" name="TextBox 101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86" name="TextBox 101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87" name="TextBox 101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88" name="TextBox 101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89" name="TextBox 101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90" name="TextBox 101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91" name="TextBox 101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92" name="TextBox 101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93" name="TextBox 101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94" name="TextBox 101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95" name="TextBox 101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96" name="TextBox 101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97" name="TextBox 101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98" name="TextBox 101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199" name="TextBox 101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00" name="TextBox 101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01" name="TextBox 102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02" name="TextBox 102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03" name="TextBox 102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04" name="TextBox 102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05" name="TextBox 102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06" name="TextBox 102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07" name="TextBox 102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08" name="TextBox 102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09" name="TextBox 102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10" name="TextBox 102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11" name="TextBox 102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12" name="TextBox 102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13" name="TextBox 102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14" name="TextBox 102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15" name="TextBox 102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16" name="TextBox 102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17" name="TextBox 102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18" name="TextBox 102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19" name="TextBox 102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20" name="TextBox 102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21" name="TextBox 102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22" name="TextBox 102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23" name="TextBox 102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24" name="TextBox 102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25" name="TextBox 102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26" name="TextBox 102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27" name="TextBox 102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28" name="TextBox 102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29" name="TextBox 102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30" name="TextBox 102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31" name="TextBox 102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32" name="TextBox 102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33" name="TextBox 102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34" name="TextBox 102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35" name="TextBox 102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36" name="TextBox 102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37" name="TextBox 102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38" name="TextBox 102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39" name="TextBox 102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40" name="TextBox 102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41" name="TextBox 102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42" name="TextBox 1024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43" name="TextBox 102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44" name="TextBox 102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45" name="TextBox 1024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46" name="TextBox 102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47" name="TextBox 102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48" name="TextBox 102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49" name="TextBox 102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50" name="TextBox 102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51" name="TextBox 102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52" name="TextBox 102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53" name="TextBox 102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54" name="TextBox 102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55" name="TextBox 102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56" name="TextBox 102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57" name="TextBox 102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58" name="TextBox 102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59" name="TextBox 102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60" name="TextBox 102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61" name="TextBox 102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62" name="TextBox 102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63" name="TextBox 102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64" name="TextBox 102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65" name="TextBox 102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66" name="TextBox 102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67" name="TextBox 102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68" name="TextBox 102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69" name="TextBox 102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70" name="TextBox 102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71" name="TextBox 102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72" name="TextBox 102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73" name="TextBox 102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74" name="TextBox 102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75" name="TextBox 102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76" name="TextBox 102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77" name="TextBox 102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78" name="TextBox 102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79" name="TextBox 102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80" name="TextBox 102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81" name="TextBox 102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82" name="TextBox 102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83" name="TextBox 102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84" name="TextBox 102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85" name="TextBox 102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86" name="TextBox 102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87" name="TextBox 102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88" name="TextBox 102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89" name="TextBox 102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90" name="TextBox 102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91" name="TextBox 102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92" name="TextBox 102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93" name="TextBox 102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94" name="TextBox 102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95" name="TextBox 102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96" name="TextBox 102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97" name="TextBox 102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98" name="TextBox 102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299" name="TextBox 102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00" name="TextBox 102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01" name="TextBox 103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02" name="TextBox 103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03" name="TextBox 103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04" name="TextBox 103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05" name="TextBox 103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06" name="TextBox 103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07" name="TextBox 103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08" name="TextBox 103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09" name="TextBox 103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10" name="TextBox 103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11" name="TextBox 103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12" name="TextBox 103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13" name="TextBox 103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14" name="TextBox 103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15" name="TextBox 103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16" name="TextBox 103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17" name="TextBox 103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18" name="TextBox 103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19" name="TextBox 103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20" name="TextBox 103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21" name="TextBox 103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22" name="TextBox 103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23" name="TextBox 103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24" name="TextBox 103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25" name="TextBox 103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26" name="TextBox 103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27" name="TextBox 103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28" name="TextBox 103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29" name="TextBox 103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30" name="TextBox 103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31" name="TextBox 103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32" name="TextBox 103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33" name="TextBox 103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34" name="TextBox 103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35" name="TextBox 103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36" name="TextBox 103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37" name="TextBox 103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38" name="TextBox 103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39" name="TextBox 103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40" name="TextBox 103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41" name="TextBox 103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42" name="TextBox 1034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43" name="TextBox 103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44" name="TextBox 103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45" name="TextBox 1034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46" name="TextBox 103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47" name="TextBox 103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48" name="TextBox 103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49" name="TextBox 103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350" name="TextBox 103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51" name="TextBox 1035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52" name="TextBox 1035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10353" name="TextBox 10352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54" name="TextBox 1035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55" name="TextBox 1035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56" name="TextBox 1035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57" name="TextBox 1035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58" name="TextBox 1035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59" name="TextBox 1035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60" name="TextBox 1035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61" name="TextBox 1036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62" name="TextBox 1036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63" name="TextBox 1036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64" name="TextBox 1036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65" name="TextBox 1036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66" name="TextBox 1036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67" name="TextBox 1036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68" name="TextBox 1036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69" name="TextBox 1036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70" name="TextBox 1036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71" name="TextBox 1037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72" name="TextBox 1037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73" name="TextBox 1037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74" name="TextBox 1037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75" name="TextBox 1037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76" name="TextBox 1037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77" name="TextBox 1037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78" name="TextBox 1037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79" name="TextBox 1037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80" name="TextBox 1037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81" name="TextBox 1038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82" name="TextBox 1038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83" name="TextBox 1038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84" name="TextBox 1038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85" name="TextBox 1038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86" name="TextBox 1038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87" name="TextBox 1038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88" name="TextBox 1038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89" name="TextBox 1038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90" name="TextBox 1038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91" name="TextBox 1039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92" name="TextBox 1039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93" name="TextBox 1039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94" name="TextBox 1039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95" name="TextBox 1039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96" name="TextBox 1039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97" name="TextBox 1039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98" name="TextBox 1039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399" name="TextBox 1039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400" name="TextBox 1039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401" name="TextBox 1040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402" name="TextBox 1040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403" name="TextBox 1040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404" name="TextBox 1040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405" name="TextBox 1040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406" name="TextBox 1040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407" name="TextBox 1040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408" name="TextBox 1040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0409" name="TextBox 10408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0410" name="TextBox 10409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0411" name="TextBox 10410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0412" name="TextBox 10411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10413" name="TextBox 10412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14" name="TextBox 104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15" name="TextBox 104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0416" name="TextBox 10415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17" name="TextBox 104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18" name="TextBox 104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19" name="TextBox 104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20" name="TextBox 104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21" name="TextBox 104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22" name="TextBox 104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23" name="TextBox 104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24" name="TextBox 104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25" name="TextBox 104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26" name="TextBox 104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27" name="TextBox 104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28" name="TextBox 104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29" name="TextBox 104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30" name="TextBox 104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31" name="TextBox 104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32" name="TextBox 104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33" name="TextBox 104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34" name="TextBox 104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35" name="TextBox 104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36" name="TextBox 104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37" name="TextBox 104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38" name="TextBox 104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39" name="TextBox 104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40" name="TextBox 104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41" name="TextBox 104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42" name="TextBox 1044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43" name="TextBox 104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44" name="TextBox 104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45" name="TextBox 1044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46" name="TextBox 104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47" name="TextBox 104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48" name="TextBox 104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49" name="TextBox 104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50" name="TextBox 104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51" name="TextBox 104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52" name="TextBox 104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53" name="TextBox 104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54" name="TextBox 104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55" name="TextBox 104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56" name="TextBox 104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57" name="TextBox 104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58" name="TextBox 104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59" name="TextBox 104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60" name="TextBox 104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61" name="TextBox 104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62" name="TextBox 104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63" name="TextBox 104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64" name="TextBox 104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65" name="TextBox 104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66" name="TextBox 104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67" name="TextBox 104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68" name="TextBox 104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69" name="TextBox 104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70" name="TextBox 104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71" name="TextBox 104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472" name="TextBox 1047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473" name="TextBox 1047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474" name="TextBox 1047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475" name="TextBox 1047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0476" name="TextBox 10475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77" name="TextBox 104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78" name="TextBox 104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0479" name="TextBox 10478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80" name="TextBox 104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81" name="TextBox 104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82" name="TextBox 104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83" name="TextBox 104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84" name="TextBox 104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85" name="TextBox 104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86" name="TextBox 104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87" name="TextBox 104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88" name="TextBox 104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89" name="TextBox 104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90" name="TextBox 104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91" name="TextBox 104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92" name="TextBox 104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93" name="TextBox 104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94" name="TextBox 104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95" name="TextBox 104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96" name="TextBox 104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97" name="TextBox 104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98" name="TextBox 104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499" name="TextBox 104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00" name="TextBox 104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01" name="TextBox 105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02" name="TextBox 105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03" name="TextBox 105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04" name="TextBox 105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05" name="TextBox 105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06" name="TextBox 105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07" name="TextBox 105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08" name="TextBox 105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09" name="TextBox 105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10" name="TextBox 105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11" name="TextBox 105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12" name="TextBox 105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13" name="TextBox 105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14" name="TextBox 105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15" name="TextBox 105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16" name="TextBox 105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17" name="TextBox 105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18" name="TextBox 105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19" name="TextBox 105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20" name="TextBox 105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21" name="TextBox 105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22" name="TextBox 105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23" name="TextBox 105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24" name="TextBox 105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25" name="TextBox 105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26" name="TextBox 105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27" name="TextBox 105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28" name="TextBox 105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29" name="TextBox 105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30" name="TextBox 105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31" name="TextBox 105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32" name="TextBox 105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33" name="TextBox 105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34" name="TextBox 105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535" name="TextBox 1053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536" name="TextBox 1053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537" name="TextBox 10536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538" name="TextBox 1053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0539" name="TextBox 10538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40" name="TextBox 105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41" name="TextBox 105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0542" name="TextBox 10541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43" name="TextBox 105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44" name="TextBox 105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45" name="TextBox 1054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46" name="TextBox 105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47" name="TextBox 105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48" name="TextBox 105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49" name="TextBox 105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50" name="TextBox 105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51" name="TextBox 105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52" name="TextBox 105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53" name="TextBox 105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54" name="TextBox 105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55" name="TextBox 105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56" name="TextBox 105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57" name="TextBox 105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58" name="TextBox 105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59" name="TextBox 105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60" name="TextBox 105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61" name="TextBox 105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62" name="TextBox 105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63" name="TextBox 105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64" name="TextBox 105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65" name="TextBox 105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66" name="TextBox 105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67" name="TextBox 105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68" name="TextBox 105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69" name="TextBox 105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70" name="TextBox 105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71" name="TextBox 105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72" name="TextBox 105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73" name="TextBox 105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74" name="TextBox 105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75" name="TextBox 105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76" name="TextBox 105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77" name="TextBox 105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78" name="TextBox 105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79" name="TextBox 105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80" name="TextBox 105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81" name="TextBox 105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82" name="TextBox 105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83" name="TextBox 105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84" name="TextBox 105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85" name="TextBox 105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86" name="TextBox 105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87" name="TextBox 105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88" name="TextBox 105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89" name="TextBox 105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90" name="TextBox 105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91" name="TextBox 105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92" name="TextBox 105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93" name="TextBox 105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94" name="TextBox 105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95" name="TextBox 105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96" name="TextBox 105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597" name="TextBox 105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598" name="TextBox 1059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599" name="TextBox 1059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600" name="TextBox 10599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601" name="TextBox 1060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0602" name="TextBox 10601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03" name="TextBox 1060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04" name="TextBox 1060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05" name="TextBox 1060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06" name="TextBox 1060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07" name="TextBox 1060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08" name="TextBox 1060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09" name="TextBox 1060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10" name="TextBox 1060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11" name="TextBox 1061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12" name="TextBox 1061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13" name="TextBox 1061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14" name="TextBox 1061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15" name="TextBox 1061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16" name="TextBox 1061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17" name="TextBox 1061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18" name="TextBox 1061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19" name="TextBox 1061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20" name="TextBox 1061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21" name="TextBox 1062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22" name="TextBox 1062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23" name="TextBox 1062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24" name="TextBox 1062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25" name="TextBox 1062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26" name="TextBox 1062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27" name="TextBox 1062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28" name="TextBox 1062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29" name="TextBox 1062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30" name="TextBox 1062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31" name="TextBox 1063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32" name="TextBox 1063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33" name="TextBox 1063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34" name="TextBox 1063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35" name="TextBox 1063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36" name="TextBox 1063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37" name="TextBox 1063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38" name="TextBox 1063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39" name="TextBox 1063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40" name="TextBox 1063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41" name="TextBox 1064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42" name="TextBox 1064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43" name="TextBox 1064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44" name="TextBox 1064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45" name="TextBox 1064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46" name="TextBox 1064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47" name="TextBox 1064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48" name="TextBox 1064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49" name="TextBox 1064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50" name="TextBox 1064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51" name="TextBox 1065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52" name="TextBox 1065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53" name="TextBox 1065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54" name="TextBox 1065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55" name="TextBox 1065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56" name="TextBox 1065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57" name="TextBox 1065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658" name="TextBox 1065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8</xdr:row>
      <xdr:rowOff>199360</xdr:rowOff>
    </xdr:from>
    <xdr:ext cx="153729" cy="276889"/>
    <xdr:sp macro="" textlink="">
      <xdr:nvSpPr>
        <xdr:cNvPr id="10659" name="TextBox 10658"/>
        <xdr:cNvSpPr txBox="1"/>
      </xdr:nvSpPr>
      <xdr:spPr>
        <a:xfrm>
          <a:off x="7210425" y="2828260"/>
          <a:ext cx="153729" cy="2768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60" name="TextBox 106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61" name="TextBox 106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62" name="TextBox 106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63" name="TextBox 106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64" name="TextBox 106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65" name="TextBox 106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66" name="TextBox 106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67" name="TextBox 106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68" name="TextBox 106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69" name="TextBox 106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70" name="TextBox 106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71" name="TextBox 106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72" name="TextBox 106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73" name="TextBox 106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74" name="TextBox 106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75" name="TextBox 106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76" name="TextBox 106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77" name="TextBox 106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78" name="TextBox 106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79" name="TextBox 106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80" name="TextBox 106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81" name="TextBox 106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82" name="TextBox 106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83" name="TextBox 106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84" name="TextBox 106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85" name="TextBox 106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86" name="TextBox 106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87" name="TextBox 106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88" name="TextBox 106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89" name="TextBox 106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90" name="TextBox 106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91" name="TextBox 106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92" name="TextBox 106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93" name="TextBox 106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94" name="TextBox 106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95" name="TextBox 106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96" name="TextBox 106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97" name="TextBox 106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98" name="TextBox 106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699" name="TextBox 106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00" name="TextBox 106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01" name="TextBox 107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02" name="TextBox 107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03" name="TextBox 107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04" name="TextBox 107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05" name="TextBox 107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06" name="TextBox 107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07" name="TextBox 107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08" name="TextBox 107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09" name="TextBox 107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10" name="TextBox 107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11" name="TextBox 107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12" name="TextBox 107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13" name="TextBox 107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14" name="TextBox 107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15" name="TextBox 107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16" name="TextBox 107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17" name="TextBox 107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18" name="TextBox 107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19" name="TextBox 107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20" name="TextBox 107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21" name="TextBox 107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22" name="TextBox 107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23" name="TextBox 107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24" name="TextBox 107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25" name="TextBox 107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26" name="TextBox 107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27" name="TextBox 107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28" name="TextBox 107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29" name="TextBox 107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30" name="TextBox 107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31" name="TextBox 107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32" name="TextBox 107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33" name="TextBox 107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34" name="TextBox 107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35" name="TextBox 107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36" name="TextBox 107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37" name="TextBox 107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38" name="TextBox 107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39" name="TextBox 107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40" name="TextBox 107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41" name="TextBox 107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42" name="TextBox 1074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43" name="TextBox 107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44" name="TextBox 107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45" name="TextBox 1074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46" name="TextBox 107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47" name="TextBox 107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48" name="TextBox 107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49" name="TextBox 107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50" name="TextBox 107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51" name="TextBox 107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52" name="TextBox 107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53" name="TextBox 107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54" name="TextBox 107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55" name="TextBox 107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56" name="TextBox 107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57" name="TextBox 107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58" name="TextBox 107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59" name="TextBox 107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60" name="TextBox 107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61" name="TextBox 107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62" name="TextBox 107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63" name="TextBox 107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64" name="TextBox 107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65" name="TextBox 107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66" name="TextBox 107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67" name="TextBox 107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68" name="TextBox 107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69" name="TextBox 107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70" name="TextBox 107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71" name="TextBox 107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72" name="TextBox 107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73" name="TextBox 107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74" name="TextBox 107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75" name="TextBox 107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76" name="TextBox 107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77" name="TextBox 107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78" name="TextBox 107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79" name="TextBox 107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80" name="TextBox 107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81" name="TextBox 107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82" name="TextBox 107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83" name="TextBox 107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84" name="TextBox 107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85" name="TextBox 107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86" name="TextBox 107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87" name="TextBox 107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88" name="TextBox 107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89" name="TextBox 107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90" name="TextBox 107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91" name="TextBox 107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92" name="TextBox 107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93" name="TextBox 107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94" name="TextBox 107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95" name="TextBox 107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96" name="TextBox 107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97" name="TextBox 107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98" name="TextBox 107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799" name="TextBox 107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00" name="TextBox 107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01" name="TextBox 108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02" name="TextBox 108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03" name="TextBox 108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04" name="TextBox 108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05" name="TextBox 108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06" name="TextBox 108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07" name="TextBox 108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08" name="TextBox 108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09" name="TextBox 108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10" name="TextBox 108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11" name="TextBox 108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12" name="TextBox 108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13" name="TextBox 108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14" name="TextBox 108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15" name="TextBox 108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16" name="TextBox 108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17" name="TextBox 108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18" name="TextBox 108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19" name="TextBox 108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20" name="TextBox 108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21" name="TextBox 108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22" name="TextBox 108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23" name="TextBox 108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24" name="TextBox 108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25" name="TextBox 108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26" name="TextBox 108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27" name="TextBox 108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828" name="TextBox 108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10829" name="TextBox 10828"/>
        <xdr:cNvSpPr txBox="1"/>
      </xdr:nvSpPr>
      <xdr:spPr>
        <a:xfrm>
          <a:off x="5451180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10830" name="TextBox 10829"/>
        <xdr:cNvSpPr txBox="1"/>
      </xdr:nvSpPr>
      <xdr:spPr>
        <a:xfrm>
          <a:off x="5451180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9</xdr:row>
      <xdr:rowOff>0</xdr:rowOff>
    </xdr:from>
    <xdr:ext cx="66454" cy="264560"/>
    <xdr:sp macro="" textlink="">
      <xdr:nvSpPr>
        <xdr:cNvPr id="10831" name="TextBox 10830"/>
        <xdr:cNvSpPr txBox="1"/>
      </xdr:nvSpPr>
      <xdr:spPr>
        <a:xfrm flipH="1">
          <a:off x="5587631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10832" name="TextBox 10831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10833" name="TextBox 10832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10834" name="TextBox 10833"/>
        <xdr:cNvSpPr txBox="1"/>
      </xdr:nvSpPr>
      <xdr:spPr>
        <a:xfrm flipH="1">
          <a:off x="5587631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10835" name="TextBox 10834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10836" name="TextBox 10835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10837" name="TextBox 10836"/>
        <xdr:cNvSpPr txBox="1"/>
      </xdr:nvSpPr>
      <xdr:spPr>
        <a:xfrm flipH="1">
          <a:off x="5587631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10838" name="TextBox 10837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10839" name="TextBox 10838"/>
        <xdr:cNvSpPr txBox="1"/>
      </xdr:nvSpPr>
      <xdr:spPr>
        <a:xfrm>
          <a:off x="5451180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10840" name="TextBox 10839"/>
        <xdr:cNvSpPr txBox="1"/>
      </xdr:nvSpPr>
      <xdr:spPr>
        <a:xfrm flipH="1">
          <a:off x="5587631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10841" name="TextBox 10840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0842" name="TextBox 10841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0843" name="TextBox 10842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0844" name="TextBox 10843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0845" name="TextBox 10844"/>
        <xdr:cNvSpPr txBox="1"/>
      </xdr:nvSpPr>
      <xdr:spPr>
        <a:xfrm>
          <a:off x="7210425" y="2857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10846" name="TextBox 10845"/>
        <xdr:cNvSpPr txBox="1"/>
      </xdr:nvSpPr>
      <xdr:spPr>
        <a:xfrm flipH="1">
          <a:off x="7210425" y="28575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0847" name="TextBox 10846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848" name="TextBox 10847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849" name="TextBox 10848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850" name="TextBox 10849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851" name="TextBox 1085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0852" name="TextBox 10851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0853" name="TextBox 10852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854" name="TextBox 10853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855" name="TextBox 10854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856" name="TextBox 10855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857" name="TextBox 10856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0858" name="TextBox 10857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0859" name="TextBox 10858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860" name="TextBox 10859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861" name="TextBox 10860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862" name="TextBox 10861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863" name="TextBox 10862"/>
        <xdr:cNvSpPr txBox="1"/>
      </xdr:nvSpPr>
      <xdr:spPr>
        <a:xfrm>
          <a:off x="7210425" y="3057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0864" name="TextBox 10863"/>
        <xdr:cNvSpPr txBox="1"/>
      </xdr:nvSpPr>
      <xdr:spPr>
        <a:xfrm flipH="1">
          <a:off x="7210425" y="30575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65" name="TextBox 1086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66" name="TextBox 1086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67" name="TextBox 1086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68" name="TextBox 1086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69" name="TextBox 1086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70" name="TextBox 1086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71" name="TextBox 1087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72" name="TextBox 1087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73" name="TextBox 1087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74" name="TextBox 1087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75" name="TextBox 1087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76" name="TextBox 1087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77" name="TextBox 1087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78" name="TextBox 1087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79" name="TextBox 1087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80" name="TextBox 1087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81" name="TextBox 1088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82" name="TextBox 1088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83" name="TextBox 1088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84" name="TextBox 1088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85" name="TextBox 1088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86" name="TextBox 1088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87" name="TextBox 1088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88" name="TextBox 1088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89" name="TextBox 1088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90" name="TextBox 1088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91" name="TextBox 1089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92" name="TextBox 1089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93" name="TextBox 1089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94" name="TextBox 1089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95" name="TextBox 1089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96" name="TextBox 1089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97" name="TextBox 1089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98" name="TextBox 1089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899" name="TextBox 1089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900" name="TextBox 1089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901" name="TextBox 1090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902" name="TextBox 1090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903" name="TextBox 1090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904" name="TextBox 1090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905" name="TextBox 1090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906" name="TextBox 1090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907" name="TextBox 1090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908" name="TextBox 1090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909" name="TextBox 1090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910" name="TextBox 1090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911" name="TextBox 10910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912" name="TextBox 10911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913" name="TextBox 10912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914" name="TextBox 10913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915" name="TextBox 10914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916" name="TextBox 10915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917" name="TextBox 10916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918" name="TextBox 10917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919" name="TextBox 10918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0920" name="TextBox 10919"/>
        <xdr:cNvSpPr txBox="1"/>
      </xdr:nvSpPr>
      <xdr:spPr>
        <a:xfrm>
          <a:off x="7210425" y="285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8</xdr:row>
      <xdr:rowOff>199360</xdr:rowOff>
    </xdr:from>
    <xdr:ext cx="153729" cy="276889"/>
    <xdr:sp macro="" textlink="">
      <xdr:nvSpPr>
        <xdr:cNvPr id="10921" name="TextBox 10920"/>
        <xdr:cNvSpPr txBox="1"/>
      </xdr:nvSpPr>
      <xdr:spPr>
        <a:xfrm>
          <a:off x="7210425" y="2828260"/>
          <a:ext cx="153729" cy="2768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22" name="TextBox 109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23" name="TextBox 109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24" name="TextBox 109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25" name="TextBox 109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26" name="TextBox 109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27" name="TextBox 109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28" name="TextBox 109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29" name="TextBox 109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30" name="TextBox 109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31" name="TextBox 109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32" name="TextBox 109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33" name="TextBox 109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34" name="TextBox 109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35" name="TextBox 109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36" name="TextBox 109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37" name="TextBox 109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38" name="TextBox 109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39" name="TextBox 109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40" name="TextBox 109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41" name="TextBox 109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42" name="TextBox 1094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43" name="TextBox 109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44" name="TextBox 109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45" name="TextBox 1094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46" name="TextBox 109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47" name="TextBox 109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48" name="TextBox 109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49" name="TextBox 109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50" name="TextBox 109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51" name="TextBox 109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52" name="TextBox 109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53" name="TextBox 109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54" name="TextBox 109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55" name="TextBox 109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56" name="TextBox 109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57" name="TextBox 109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58" name="TextBox 109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59" name="TextBox 109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60" name="TextBox 109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61" name="TextBox 109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62" name="TextBox 109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63" name="TextBox 109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64" name="TextBox 109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65" name="TextBox 109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66" name="TextBox 109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67" name="TextBox 109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68" name="TextBox 109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69" name="TextBox 109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70" name="TextBox 109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71" name="TextBox 109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72" name="TextBox 109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73" name="TextBox 109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74" name="TextBox 109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75" name="TextBox 109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76" name="TextBox 109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77" name="TextBox 109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78" name="TextBox 109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79" name="TextBox 109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80" name="TextBox 109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81" name="TextBox 109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82" name="TextBox 109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83" name="TextBox 109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84" name="TextBox 109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85" name="TextBox 109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86" name="TextBox 109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87" name="TextBox 109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88" name="TextBox 109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89" name="TextBox 109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90" name="TextBox 109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91" name="TextBox 1099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92" name="TextBox 1099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93" name="TextBox 1099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94" name="TextBox 1099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95" name="TextBox 1099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96" name="TextBox 1099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97" name="TextBox 1099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98" name="TextBox 1099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0999" name="TextBox 1099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00" name="TextBox 1099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01" name="TextBox 1100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02" name="TextBox 1100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03" name="TextBox 1100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04" name="TextBox 1100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05" name="TextBox 1100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06" name="TextBox 1100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07" name="TextBox 1100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08" name="TextBox 1100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09" name="TextBox 1100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10" name="TextBox 1100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11" name="TextBox 1101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12" name="TextBox 1101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13" name="TextBox 1101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14" name="TextBox 1101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15" name="TextBox 1101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16" name="TextBox 1101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17" name="TextBox 1101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18" name="TextBox 1101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19" name="TextBox 1101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20" name="TextBox 1101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21" name="TextBox 1102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22" name="TextBox 1102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23" name="TextBox 1102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24" name="TextBox 1102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25" name="TextBox 1102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26" name="TextBox 1102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27" name="TextBox 1102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28" name="TextBox 1102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29" name="TextBox 1102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30" name="TextBox 1102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31" name="TextBox 1103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32" name="TextBox 1103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33" name="TextBox 1103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34" name="TextBox 1103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35" name="TextBox 1103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36" name="TextBox 1103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37" name="TextBox 1103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38" name="TextBox 1103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39" name="TextBox 1103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40" name="TextBox 1103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41" name="TextBox 1104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42" name="TextBox 1104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43" name="TextBox 1104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44" name="TextBox 1104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45" name="TextBox 1104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46" name="TextBox 1104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47" name="TextBox 1104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48" name="TextBox 1104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49" name="TextBox 1104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50" name="TextBox 1104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51" name="TextBox 1105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52" name="TextBox 1105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53" name="TextBox 1105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54" name="TextBox 1105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55" name="TextBox 1105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56" name="TextBox 1105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57" name="TextBox 1105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58" name="TextBox 1105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59" name="TextBox 1105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60" name="TextBox 1105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61" name="TextBox 1106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62" name="TextBox 1106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63" name="TextBox 1106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64" name="TextBox 1106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65" name="TextBox 1106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66" name="TextBox 1106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67" name="TextBox 1106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68" name="TextBox 1106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69" name="TextBox 1106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70" name="TextBox 1106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71" name="TextBox 1107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72" name="TextBox 1107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73" name="TextBox 1107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74" name="TextBox 1107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75" name="TextBox 1107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76" name="TextBox 1107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77" name="TextBox 1107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78" name="TextBox 1107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79" name="TextBox 1107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80" name="TextBox 1107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81" name="TextBox 11080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82" name="TextBox 11081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83" name="TextBox 11082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84" name="TextBox 11083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85" name="TextBox 11084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86" name="TextBox 11085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87" name="TextBox 11086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88" name="TextBox 11087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89" name="TextBox 11088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1090" name="TextBox 11089"/>
        <xdr:cNvSpPr txBox="1"/>
      </xdr:nvSpPr>
      <xdr:spPr>
        <a:xfrm>
          <a:off x="7210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1091" name="TextBox 11090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092" name="TextBox 11091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093" name="TextBox 11092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66454</xdr:rowOff>
    </xdr:from>
    <xdr:ext cx="66454" cy="264560"/>
    <xdr:sp macro="" textlink="">
      <xdr:nvSpPr>
        <xdr:cNvPr id="11094" name="TextBox 11093"/>
        <xdr:cNvSpPr txBox="1"/>
      </xdr:nvSpPr>
      <xdr:spPr>
        <a:xfrm>
          <a:off x="7210425" y="39240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095" name="TextBox 11094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096" name="TextBox 11095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097" name="TextBox 11096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66454</xdr:rowOff>
    </xdr:from>
    <xdr:ext cx="66454" cy="264560"/>
    <xdr:sp macro="" textlink="">
      <xdr:nvSpPr>
        <xdr:cNvPr id="11098" name="TextBox 11097"/>
        <xdr:cNvSpPr txBox="1"/>
      </xdr:nvSpPr>
      <xdr:spPr>
        <a:xfrm>
          <a:off x="7210425" y="41241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1099" name="TextBox 11098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1100" name="TextBox 11099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1101" name="TextBox 11100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1102" name="TextBox 11101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1103" name="TextBox 11102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104" name="TextBox 11103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105" name="TextBox 11104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1106" name="TextBox 11105"/>
        <xdr:cNvSpPr txBox="1"/>
      </xdr:nvSpPr>
      <xdr:spPr>
        <a:xfrm>
          <a:off x="7210425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107" name="TextBox 11106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108" name="TextBox 11107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109" name="TextBox 11108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110" name="TextBox 11109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111" name="TextBox 11110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66454</xdr:rowOff>
    </xdr:from>
    <xdr:ext cx="66454" cy="264560"/>
    <xdr:sp macro="" textlink="">
      <xdr:nvSpPr>
        <xdr:cNvPr id="11112" name="TextBox 11111"/>
        <xdr:cNvSpPr txBox="1"/>
      </xdr:nvSpPr>
      <xdr:spPr>
        <a:xfrm>
          <a:off x="7210425" y="41241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113" name="TextBox 11112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114" name="TextBox 11113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115" name="TextBox 11114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116" name="TextBox 11115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117" name="TextBox 11116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118" name="TextBox 11117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119" name="TextBox 11118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20" name="TextBox 11119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21" name="TextBox 11120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66454</xdr:rowOff>
    </xdr:from>
    <xdr:ext cx="66454" cy="264560"/>
    <xdr:sp macro="" textlink="">
      <xdr:nvSpPr>
        <xdr:cNvPr id="11122" name="TextBox 11121"/>
        <xdr:cNvSpPr txBox="1"/>
      </xdr:nvSpPr>
      <xdr:spPr>
        <a:xfrm>
          <a:off x="7210425" y="41241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23" name="TextBox 11122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24" name="TextBox 11123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25" name="TextBox 11124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66454</xdr:rowOff>
    </xdr:from>
    <xdr:ext cx="66454" cy="264560"/>
    <xdr:sp macro="" textlink="">
      <xdr:nvSpPr>
        <xdr:cNvPr id="11126" name="TextBox 11125"/>
        <xdr:cNvSpPr txBox="1"/>
      </xdr:nvSpPr>
      <xdr:spPr>
        <a:xfrm>
          <a:off x="7210425" y="43241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127" name="TextBox 11126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128" name="TextBox 11127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129" name="TextBox 11128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130" name="TextBox 11129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131" name="TextBox 11130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32" name="TextBox 11131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33" name="TextBox 11132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134" name="TextBox 11133"/>
        <xdr:cNvSpPr txBox="1"/>
      </xdr:nvSpPr>
      <xdr:spPr>
        <a:xfrm>
          <a:off x="7210425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35" name="TextBox 11134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36" name="TextBox 11135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37" name="TextBox 11136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38" name="TextBox 11137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39" name="TextBox 11138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66454</xdr:rowOff>
    </xdr:from>
    <xdr:ext cx="66454" cy="264560"/>
    <xdr:sp macro="" textlink="">
      <xdr:nvSpPr>
        <xdr:cNvPr id="11140" name="TextBox 11139"/>
        <xdr:cNvSpPr txBox="1"/>
      </xdr:nvSpPr>
      <xdr:spPr>
        <a:xfrm>
          <a:off x="7210425" y="43241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41" name="TextBox 11140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42" name="TextBox 11141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43" name="TextBox 11142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44" name="TextBox 11143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45" name="TextBox 11144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46" name="TextBox 11145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47" name="TextBox 11146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66454</xdr:rowOff>
    </xdr:from>
    <xdr:ext cx="66454" cy="264560"/>
    <xdr:sp macro="" textlink="">
      <xdr:nvSpPr>
        <xdr:cNvPr id="11148" name="TextBox 11147"/>
        <xdr:cNvSpPr txBox="1"/>
      </xdr:nvSpPr>
      <xdr:spPr>
        <a:xfrm>
          <a:off x="7210425" y="43241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49" name="TextBox 11148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50" name="TextBox 11149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51" name="TextBox 11150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52" name="TextBox 11151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53" name="TextBox 11152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54" name="TextBox 11153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55" name="TextBox 11154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56" name="TextBox 11155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57" name="TextBox 11156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66454</xdr:rowOff>
    </xdr:from>
    <xdr:ext cx="66454" cy="264560"/>
    <xdr:sp macro="" textlink="">
      <xdr:nvSpPr>
        <xdr:cNvPr id="11158" name="TextBox 11157"/>
        <xdr:cNvSpPr txBox="1"/>
      </xdr:nvSpPr>
      <xdr:spPr>
        <a:xfrm>
          <a:off x="7210425" y="43241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59" name="TextBox 11158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60" name="TextBox 11159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61" name="TextBox 11160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66454</xdr:rowOff>
    </xdr:from>
    <xdr:ext cx="66454" cy="264560"/>
    <xdr:sp macro="" textlink="">
      <xdr:nvSpPr>
        <xdr:cNvPr id="11162" name="TextBox 11161"/>
        <xdr:cNvSpPr txBox="1"/>
      </xdr:nvSpPr>
      <xdr:spPr>
        <a:xfrm>
          <a:off x="7210425" y="45241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63" name="TextBox 11162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64" name="TextBox 11163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65" name="TextBox 11164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66" name="TextBox 11165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67" name="TextBox 11166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68" name="TextBox 11167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69" name="TextBox 11168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1170" name="TextBox 11169"/>
        <xdr:cNvSpPr txBox="1"/>
      </xdr:nvSpPr>
      <xdr:spPr>
        <a:xfrm>
          <a:off x="7210425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71" name="TextBox 11170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72" name="TextBox 11171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73" name="TextBox 11172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74" name="TextBox 11173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75" name="TextBox 11174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66454</xdr:rowOff>
    </xdr:from>
    <xdr:ext cx="66454" cy="264560"/>
    <xdr:sp macro="" textlink="">
      <xdr:nvSpPr>
        <xdr:cNvPr id="11176" name="TextBox 11175"/>
        <xdr:cNvSpPr txBox="1"/>
      </xdr:nvSpPr>
      <xdr:spPr>
        <a:xfrm>
          <a:off x="7210425" y="45241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77" name="TextBox 11176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78" name="TextBox 11177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79" name="TextBox 11178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80" name="TextBox 11179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81" name="TextBox 11180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82" name="TextBox 11181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83" name="TextBox 11182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66454</xdr:rowOff>
    </xdr:from>
    <xdr:ext cx="66454" cy="264560"/>
    <xdr:sp macro="" textlink="">
      <xdr:nvSpPr>
        <xdr:cNvPr id="11184" name="TextBox 11183"/>
        <xdr:cNvSpPr txBox="1"/>
      </xdr:nvSpPr>
      <xdr:spPr>
        <a:xfrm>
          <a:off x="7210425" y="45241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85" name="TextBox 11184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86" name="TextBox 11185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87" name="TextBox 11186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88" name="TextBox 11187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89" name="TextBox 11188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11190" name="TextBox 11189"/>
        <xdr:cNvSpPr txBox="1"/>
      </xdr:nvSpPr>
      <xdr:spPr>
        <a:xfrm>
          <a:off x="7210425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191" name="TextBox 1119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192" name="TextBox 1119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193" name="TextBox 1119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194" name="TextBox 1119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195" name="TextBox 1119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196" name="TextBox 1119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197" name="TextBox 1119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198" name="TextBox 1119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199" name="TextBox 1119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00" name="TextBox 1119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01" name="TextBox 1120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02" name="TextBox 1120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03" name="TextBox 1120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04" name="TextBox 1120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05" name="TextBox 1120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06" name="TextBox 1120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07" name="TextBox 1120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08" name="TextBox 1120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09" name="TextBox 1120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10" name="TextBox 1120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11" name="TextBox 1121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12" name="TextBox 1121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13" name="TextBox 1121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14" name="TextBox 1121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15" name="TextBox 1121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16" name="TextBox 1121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17" name="TextBox 1121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18" name="TextBox 1121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19" name="TextBox 1121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20" name="TextBox 1121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21" name="TextBox 1122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22" name="TextBox 1122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23" name="TextBox 1122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24" name="TextBox 1122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25" name="TextBox 1122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26" name="TextBox 1122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27" name="TextBox 1122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28" name="TextBox 1122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29" name="TextBox 1122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30" name="TextBox 1122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31" name="TextBox 1123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32" name="TextBox 1123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33" name="TextBox 1123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34" name="TextBox 1123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35" name="TextBox 1123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36" name="TextBox 1123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37" name="TextBox 1123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38" name="TextBox 11237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39" name="TextBox 11238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40" name="TextBox 11239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41" name="TextBox 11240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42" name="TextBox 11241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43" name="TextBox 11242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44" name="TextBox 11243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45" name="TextBox 11244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46" name="TextBox 11245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11247" name="TextBox 11246"/>
        <xdr:cNvSpPr txBox="1"/>
      </xdr:nvSpPr>
      <xdr:spPr>
        <a:xfrm>
          <a:off x="4902717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48" name="TextBox 1124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49" name="TextBox 1124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50" name="TextBox 1124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51" name="TextBox 1125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52" name="TextBox 1125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53" name="TextBox 1125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54" name="TextBox 1125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55" name="TextBox 1125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56" name="TextBox 1125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57" name="TextBox 1125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58" name="TextBox 1125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59" name="TextBox 1125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60" name="TextBox 1125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61" name="TextBox 1126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62" name="TextBox 1126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63" name="TextBox 1126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64" name="TextBox 1126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65" name="TextBox 1126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66" name="TextBox 1126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67" name="TextBox 1126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68" name="TextBox 1126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69" name="TextBox 1126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70" name="TextBox 1126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71" name="TextBox 1127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72" name="TextBox 1127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73" name="TextBox 1127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74" name="TextBox 1127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75" name="TextBox 1127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76" name="TextBox 1127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77" name="TextBox 1127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78" name="TextBox 1127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79" name="TextBox 1127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80" name="TextBox 1127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81" name="TextBox 1128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82" name="TextBox 1128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83" name="TextBox 1128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84" name="TextBox 1128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85" name="TextBox 1128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86" name="TextBox 1128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87" name="TextBox 1128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88" name="TextBox 1128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89" name="TextBox 1128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90" name="TextBox 1128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91" name="TextBox 1129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92" name="TextBox 1129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93" name="TextBox 1129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94" name="TextBox 1129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95" name="TextBox 1129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96" name="TextBox 1129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97" name="TextBox 1129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98" name="TextBox 1129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299" name="TextBox 1129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00" name="TextBox 1129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01" name="TextBox 1130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02" name="TextBox 1130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03" name="TextBox 1130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04" name="TextBox 1130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05" name="TextBox 1130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06" name="TextBox 1130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07" name="TextBox 1130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08" name="TextBox 1130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09" name="TextBox 1130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10" name="TextBox 1130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11" name="TextBox 1131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12" name="TextBox 1131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13" name="TextBox 1131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14" name="TextBox 1131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15" name="TextBox 1131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16" name="TextBox 1131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17" name="TextBox 1131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18" name="TextBox 1131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19" name="TextBox 1131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20" name="TextBox 1131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21" name="TextBox 1132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22" name="TextBox 1132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23" name="TextBox 1132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24" name="TextBox 1132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25" name="TextBox 1132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26" name="TextBox 1132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27" name="TextBox 1132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28" name="TextBox 1132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29" name="TextBox 1132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30" name="TextBox 1132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31" name="TextBox 1133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32" name="TextBox 1133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33" name="TextBox 1133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34" name="TextBox 1133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35" name="TextBox 1133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36" name="TextBox 1133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37" name="TextBox 1133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38" name="TextBox 1133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39" name="TextBox 1133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40" name="TextBox 1133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41" name="TextBox 1134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42" name="TextBox 1134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43" name="TextBox 1134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44" name="TextBox 1134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45" name="TextBox 1134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46" name="TextBox 1134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47" name="TextBox 1134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48" name="TextBox 1134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49" name="TextBox 1134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50" name="TextBox 1134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51" name="TextBox 1135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52" name="TextBox 1135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53" name="TextBox 1135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54" name="TextBox 1135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55" name="TextBox 1135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56" name="TextBox 1135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57" name="TextBox 1135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58" name="TextBox 1135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59" name="TextBox 1135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60" name="TextBox 1135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61" name="TextBox 1136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62" name="TextBox 1136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63" name="TextBox 1136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64" name="TextBox 1136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65" name="TextBox 1136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66" name="TextBox 1136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67" name="TextBox 1136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68" name="TextBox 1136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69" name="TextBox 1136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70" name="TextBox 1136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71" name="TextBox 1137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72" name="TextBox 1137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73" name="TextBox 1137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74" name="TextBox 1137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75" name="TextBox 1137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76" name="TextBox 1137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77" name="TextBox 1137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78" name="TextBox 1137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79" name="TextBox 1137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80" name="TextBox 1137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81" name="TextBox 1138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82" name="TextBox 1138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83" name="TextBox 1138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84" name="TextBox 1138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85" name="TextBox 1138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86" name="TextBox 1138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87" name="TextBox 1138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88" name="TextBox 1138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89" name="TextBox 1138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90" name="TextBox 1138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91" name="TextBox 1139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92" name="TextBox 1139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93" name="TextBox 1139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94" name="TextBox 1139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95" name="TextBox 1139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96" name="TextBox 1139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97" name="TextBox 1139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98" name="TextBox 1139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399" name="TextBox 1139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00" name="TextBox 1139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01" name="TextBox 1140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02" name="TextBox 1140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03" name="TextBox 1140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04" name="TextBox 1140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05" name="TextBox 1140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06" name="TextBox 1140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07" name="TextBox 1140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08" name="TextBox 1140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09" name="TextBox 1140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10" name="TextBox 1140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11" name="TextBox 1141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12" name="TextBox 1141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13" name="TextBox 1141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14" name="TextBox 1141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15" name="TextBox 1141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16" name="TextBox 1141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17" name="TextBox 1141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18" name="TextBox 1141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19" name="TextBox 1141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20" name="TextBox 1141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21" name="TextBox 1142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22" name="TextBox 1142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23" name="TextBox 1142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24" name="TextBox 1142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25" name="TextBox 1142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26" name="TextBox 1142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27" name="TextBox 1142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28" name="TextBox 1142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29" name="TextBox 1142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30" name="TextBox 1142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31" name="TextBox 1143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32" name="TextBox 1143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33" name="TextBox 1143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34" name="TextBox 1143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35" name="TextBox 1143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36" name="TextBox 1143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37" name="TextBox 1143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38" name="TextBox 1143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39" name="TextBox 1143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40" name="TextBox 1143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41" name="TextBox 1144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42" name="TextBox 1144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43" name="TextBox 1144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44" name="TextBox 1144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45" name="TextBox 1144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46" name="TextBox 1144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47" name="TextBox 1144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48" name="TextBox 1144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49" name="TextBox 1144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50" name="TextBox 1144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51" name="TextBox 1145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52" name="TextBox 1145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53" name="TextBox 1145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54" name="TextBox 1145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55" name="TextBox 1145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56" name="TextBox 1145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57" name="TextBox 1145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58" name="TextBox 1145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59" name="TextBox 1145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60" name="TextBox 1145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61" name="TextBox 1146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62" name="TextBox 1146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63" name="TextBox 1146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64" name="TextBox 1146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65" name="TextBox 1146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66" name="TextBox 11465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67" name="TextBox 11466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68" name="TextBox 11467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69" name="TextBox 11468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70" name="TextBox 11469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71" name="TextBox 11470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72" name="TextBox 11471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73" name="TextBox 11472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74" name="TextBox 11473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11475" name="TextBox 11474"/>
        <xdr:cNvSpPr txBox="1"/>
      </xdr:nvSpPr>
      <xdr:spPr>
        <a:xfrm>
          <a:off x="4902717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76" name="TextBox 1147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77" name="TextBox 1147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78" name="TextBox 1147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79" name="TextBox 1147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80" name="TextBox 1147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81" name="TextBox 1148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82" name="TextBox 1148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83" name="TextBox 1148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84" name="TextBox 1148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85" name="TextBox 1148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86" name="TextBox 1148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87" name="TextBox 1148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88" name="TextBox 1148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89" name="TextBox 1148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90" name="TextBox 1148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91" name="TextBox 1149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92" name="TextBox 1149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93" name="TextBox 1149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94" name="TextBox 1149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95" name="TextBox 1149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96" name="TextBox 1149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97" name="TextBox 1149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98" name="TextBox 1149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499" name="TextBox 1149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00" name="TextBox 1149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01" name="TextBox 1150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02" name="TextBox 1150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03" name="TextBox 1150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04" name="TextBox 1150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05" name="TextBox 1150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06" name="TextBox 1150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07" name="TextBox 1150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08" name="TextBox 1150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09" name="TextBox 1150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10" name="TextBox 1150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11" name="TextBox 1151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12" name="TextBox 1151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13" name="TextBox 1151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14" name="TextBox 1151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15" name="TextBox 1151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16" name="TextBox 1151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17" name="TextBox 1151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18" name="TextBox 1151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19" name="TextBox 1151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20" name="TextBox 1151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21" name="TextBox 1152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22" name="TextBox 1152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23" name="TextBox 1152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24" name="TextBox 1152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25" name="TextBox 1152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26" name="TextBox 1152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27" name="TextBox 1152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28" name="TextBox 1152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29" name="TextBox 1152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30" name="TextBox 1152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31" name="TextBox 1153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32" name="TextBox 1153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33" name="TextBox 1153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34" name="TextBox 1153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35" name="TextBox 1153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36" name="TextBox 1153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37" name="TextBox 1153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38" name="TextBox 1153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39" name="TextBox 1153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40" name="TextBox 1153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41" name="TextBox 1154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42" name="TextBox 1154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43" name="TextBox 1154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44" name="TextBox 1154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45" name="TextBox 1154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46" name="TextBox 1154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47" name="TextBox 1154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48" name="TextBox 1154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49" name="TextBox 1154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50" name="TextBox 1154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51" name="TextBox 1155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52" name="TextBox 1155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53" name="TextBox 1155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54" name="TextBox 1155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55" name="TextBox 1155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56" name="TextBox 1155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57" name="TextBox 1155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58" name="TextBox 1155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59" name="TextBox 1155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60" name="TextBox 1155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61" name="TextBox 1156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62" name="TextBox 1156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63" name="TextBox 1156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64" name="TextBox 1156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65" name="TextBox 1156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66" name="TextBox 1156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67" name="TextBox 1156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68" name="TextBox 1156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69" name="TextBox 1156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70" name="TextBox 1156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71" name="TextBox 1157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72" name="TextBox 1157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73" name="TextBox 1157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74" name="TextBox 1157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75" name="TextBox 1157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76" name="TextBox 1157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77" name="TextBox 1157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78" name="TextBox 1157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79" name="TextBox 1157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80" name="TextBox 1157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81" name="TextBox 1158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82" name="TextBox 1158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83" name="TextBox 1158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84" name="TextBox 1158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85" name="TextBox 1158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86" name="TextBox 1158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87" name="TextBox 1158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88" name="TextBox 1158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89" name="TextBox 1158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90" name="TextBox 1158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91" name="TextBox 1159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92" name="TextBox 1159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93" name="TextBox 1159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94" name="TextBox 1159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95" name="TextBox 1159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96" name="TextBox 1159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97" name="TextBox 1159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98" name="TextBox 1159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599" name="TextBox 1159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00" name="TextBox 1159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01" name="TextBox 1160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02" name="TextBox 1160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03" name="TextBox 1160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04" name="TextBox 1160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05" name="TextBox 1160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06" name="TextBox 1160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07" name="TextBox 1160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08" name="TextBox 1160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09" name="TextBox 1160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10" name="TextBox 1160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11" name="TextBox 1161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12" name="TextBox 1161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13" name="TextBox 1161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14" name="TextBox 1161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15" name="TextBox 1161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16" name="TextBox 1161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17" name="TextBox 1161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18" name="TextBox 1161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19" name="TextBox 1161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20" name="TextBox 1161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21" name="TextBox 1162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22" name="TextBox 1162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23" name="TextBox 1162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24" name="TextBox 1162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25" name="TextBox 1162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26" name="TextBox 1162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27" name="TextBox 1162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28" name="TextBox 1162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29" name="TextBox 1162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30" name="TextBox 1162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31" name="TextBox 1163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32" name="TextBox 1163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33" name="TextBox 1163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34" name="TextBox 1163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35" name="TextBox 1163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36" name="TextBox 1163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37" name="TextBox 1163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38" name="TextBox 1163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39" name="TextBox 1163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40" name="TextBox 1163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41" name="TextBox 1164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42" name="TextBox 1164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43" name="TextBox 1164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44" name="TextBox 1164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45" name="TextBox 1164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46" name="TextBox 1164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47" name="TextBox 1164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48" name="TextBox 1164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49" name="TextBox 1164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50" name="TextBox 1164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51" name="TextBox 1165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52" name="TextBox 1165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53" name="TextBox 1165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54" name="TextBox 1165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55" name="TextBox 1165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56" name="TextBox 1165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57" name="TextBox 1165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58" name="TextBox 1165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59" name="TextBox 1165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60" name="TextBox 1165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61" name="TextBox 1166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62" name="TextBox 1166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63" name="TextBox 1166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64" name="TextBox 1166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65" name="TextBox 1166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66" name="TextBox 1166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67" name="TextBox 1166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68" name="TextBox 1166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69" name="TextBox 1166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70" name="TextBox 1166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71" name="TextBox 1167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72" name="TextBox 1167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73" name="TextBox 1167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74" name="TextBox 1167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75" name="TextBox 1167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76" name="TextBox 1167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77" name="TextBox 1167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78" name="TextBox 1167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79" name="TextBox 1167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80" name="TextBox 1167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81" name="TextBox 1168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82" name="TextBox 1168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83" name="TextBox 1168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84" name="TextBox 1168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85" name="TextBox 1168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86" name="TextBox 1168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87" name="TextBox 1168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88" name="TextBox 1168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89" name="TextBox 1168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90" name="TextBox 1168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91" name="TextBox 1169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92" name="TextBox 1169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93" name="TextBox 1169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94" name="TextBox 1169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95" name="TextBox 1169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96" name="TextBox 1169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97" name="TextBox 1169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98" name="TextBox 1169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699" name="TextBox 1169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00" name="TextBox 1169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01" name="TextBox 1170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02" name="TextBox 1170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03" name="TextBox 1170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04" name="TextBox 1170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05" name="TextBox 1170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06" name="TextBox 1170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07" name="TextBox 1170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08" name="TextBox 1170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09" name="TextBox 1170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10" name="TextBox 1170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11" name="TextBox 1171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12" name="TextBox 1171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13" name="TextBox 1171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14" name="TextBox 1171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15" name="TextBox 1171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16" name="TextBox 1171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17" name="TextBox 1171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18" name="TextBox 1171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19" name="TextBox 1171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20" name="TextBox 1171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21" name="TextBox 1172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22" name="TextBox 1172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23" name="TextBox 1172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24" name="TextBox 1172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25" name="TextBox 1172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26" name="TextBox 1172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27" name="TextBox 1172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28" name="TextBox 1172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29" name="TextBox 1172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30" name="TextBox 1172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31" name="TextBox 1173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32" name="TextBox 1173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33" name="TextBox 1173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34" name="TextBox 1173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35" name="TextBox 1173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36" name="TextBox 1173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37" name="TextBox 1173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38" name="TextBox 1173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39" name="TextBox 1173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40" name="TextBox 1173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41" name="TextBox 1174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42" name="TextBox 1174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43" name="TextBox 1174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44" name="TextBox 1174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45" name="TextBox 1174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46" name="TextBox 1174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47" name="TextBox 1174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48" name="TextBox 1174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49" name="TextBox 1174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50" name="TextBox 1174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51" name="TextBox 11750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52" name="TextBox 11751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53" name="TextBox 11752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54" name="TextBox 11753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55" name="TextBox 11754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56" name="TextBox 11755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57" name="TextBox 11756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58" name="TextBox 11757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59" name="TextBox 11758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11760" name="TextBox 11759"/>
        <xdr:cNvSpPr txBox="1"/>
      </xdr:nvSpPr>
      <xdr:spPr>
        <a:xfrm>
          <a:off x="4902717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61" name="TextBox 1176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62" name="TextBox 1176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63" name="TextBox 1176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64" name="TextBox 1176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65" name="TextBox 1176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66" name="TextBox 1176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67" name="TextBox 1176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68" name="TextBox 1176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69" name="TextBox 1176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70" name="TextBox 1176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71" name="TextBox 1177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72" name="TextBox 1177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73" name="TextBox 1177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74" name="TextBox 1177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75" name="TextBox 1177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76" name="TextBox 1177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77" name="TextBox 1177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78" name="TextBox 1177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79" name="TextBox 1177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80" name="TextBox 1177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81" name="TextBox 1178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82" name="TextBox 1178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83" name="TextBox 1178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84" name="TextBox 1178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85" name="TextBox 1178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86" name="TextBox 1178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87" name="TextBox 1178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88" name="TextBox 1178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89" name="TextBox 1178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90" name="TextBox 1178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91" name="TextBox 1179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92" name="TextBox 1179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93" name="TextBox 1179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94" name="TextBox 1179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95" name="TextBox 1179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96" name="TextBox 1179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97" name="TextBox 1179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98" name="TextBox 1179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799" name="TextBox 1179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00" name="TextBox 1179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01" name="TextBox 1180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02" name="TextBox 1180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03" name="TextBox 1180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04" name="TextBox 1180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05" name="TextBox 1180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06" name="TextBox 1180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07" name="TextBox 1180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08" name="TextBox 1180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09" name="TextBox 1180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10" name="TextBox 1180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11" name="TextBox 1181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12" name="TextBox 1181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13" name="TextBox 1181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14" name="TextBox 1181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15" name="TextBox 1181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16" name="TextBox 1181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17" name="TextBox 1181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18" name="TextBox 1181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19" name="TextBox 1181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20" name="TextBox 1181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21" name="TextBox 1182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22" name="TextBox 1182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23" name="TextBox 1182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24" name="TextBox 1182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25" name="TextBox 1182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26" name="TextBox 1182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27" name="TextBox 1182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28" name="TextBox 1182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29" name="TextBox 1182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30" name="TextBox 1182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31" name="TextBox 1183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32" name="TextBox 1183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33" name="TextBox 1183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34" name="TextBox 1183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35" name="TextBox 1183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36" name="TextBox 1183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37" name="TextBox 1183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38" name="TextBox 1183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39" name="TextBox 1183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40" name="TextBox 1183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41" name="TextBox 1184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42" name="TextBox 1184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43" name="TextBox 1184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44" name="TextBox 1184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45" name="TextBox 1184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46" name="TextBox 1184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47" name="TextBox 1184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48" name="TextBox 1184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49" name="TextBox 1184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50" name="TextBox 1184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51" name="TextBox 1185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52" name="TextBox 1185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53" name="TextBox 1185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54" name="TextBox 1185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55" name="TextBox 1185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56" name="TextBox 1185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57" name="TextBox 1185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58" name="TextBox 1185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59" name="TextBox 1185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60" name="TextBox 1185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61" name="TextBox 1186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62" name="TextBox 1186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63" name="TextBox 1186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64" name="TextBox 1186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65" name="TextBox 1186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66" name="TextBox 1186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67" name="TextBox 1186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68" name="TextBox 1186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69" name="TextBox 1186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70" name="TextBox 1186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71" name="TextBox 1187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72" name="TextBox 1187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73" name="TextBox 1187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74" name="TextBox 1187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75" name="TextBox 1187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76" name="TextBox 1187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77" name="TextBox 1187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78" name="TextBox 1187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79" name="TextBox 1187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80" name="TextBox 1187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81" name="TextBox 1188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82" name="TextBox 1188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83" name="TextBox 1188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84" name="TextBox 1188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85" name="TextBox 1188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86" name="TextBox 1188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87" name="TextBox 1188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88" name="TextBox 1188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89" name="TextBox 1188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90" name="TextBox 1188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91" name="TextBox 1189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92" name="TextBox 1189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93" name="TextBox 1189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94" name="TextBox 1189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95" name="TextBox 1189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96" name="TextBox 1189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97" name="TextBox 1189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98" name="TextBox 1189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899" name="TextBox 1189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00" name="TextBox 1189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01" name="TextBox 1190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02" name="TextBox 1190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03" name="TextBox 1190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04" name="TextBox 1190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05" name="TextBox 1190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06" name="TextBox 1190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07" name="TextBox 1190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08" name="TextBox 1190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09" name="TextBox 1190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10" name="TextBox 1190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11" name="TextBox 1191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12" name="TextBox 1191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13" name="TextBox 1191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14" name="TextBox 1191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15" name="TextBox 1191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16" name="TextBox 1191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17" name="TextBox 1191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18" name="TextBox 1191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19" name="TextBox 1191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20" name="TextBox 1191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21" name="TextBox 1192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22" name="TextBox 1192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23" name="TextBox 1192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24" name="TextBox 1192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25" name="TextBox 1192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26" name="TextBox 1192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27" name="TextBox 1192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28" name="TextBox 1192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29" name="TextBox 1192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30" name="TextBox 1192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31" name="TextBox 1193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32" name="TextBox 1193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33" name="TextBox 1193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34" name="TextBox 1193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35" name="TextBox 1193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36" name="TextBox 1193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37" name="TextBox 1193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38" name="TextBox 1193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39" name="TextBox 1193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40" name="TextBox 1193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41" name="TextBox 1194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42" name="TextBox 1194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43" name="TextBox 1194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44" name="TextBox 1194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45" name="TextBox 1194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46" name="TextBox 1194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47" name="TextBox 1194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48" name="TextBox 1194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49" name="TextBox 1194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50" name="TextBox 1194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51" name="TextBox 1195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52" name="TextBox 1195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53" name="TextBox 1195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54" name="TextBox 1195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55" name="TextBox 1195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56" name="TextBox 1195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57" name="TextBox 1195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58" name="TextBox 1195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59" name="TextBox 1195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60" name="TextBox 1195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61" name="TextBox 1196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62" name="TextBox 1196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63" name="TextBox 1196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64" name="TextBox 1196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65" name="TextBox 1196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66" name="TextBox 1196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67" name="TextBox 1196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68" name="TextBox 1196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69" name="TextBox 1196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70" name="TextBox 1196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71" name="TextBox 1197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72" name="TextBox 1197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73" name="TextBox 1197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74" name="TextBox 1197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75" name="TextBox 1197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76" name="TextBox 1197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77" name="TextBox 1197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78" name="TextBox 1197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79" name="TextBox 1197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80" name="TextBox 1197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81" name="TextBox 1198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82" name="TextBox 1198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83" name="TextBox 1198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84" name="TextBox 1198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85" name="TextBox 1198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86" name="TextBox 1198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87" name="TextBox 1198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88" name="TextBox 1198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89" name="TextBox 1198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90" name="TextBox 1198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91" name="TextBox 1199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92" name="TextBox 1199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93" name="TextBox 1199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94" name="TextBox 1199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95" name="TextBox 1199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96" name="TextBox 1199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97" name="TextBox 1199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98" name="TextBox 1199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1999" name="TextBox 1199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00" name="TextBox 1199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01" name="TextBox 1200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02" name="TextBox 1200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03" name="TextBox 1200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04" name="TextBox 1200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05" name="TextBox 1200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06" name="TextBox 1200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07" name="TextBox 1200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08" name="TextBox 1200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09" name="TextBox 1200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10" name="TextBox 1200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11" name="TextBox 1201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12" name="TextBox 1201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13" name="TextBox 1201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14" name="TextBox 1201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15" name="TextBox 1201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16" name="TextBox 1201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17" name="TextBox 1201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18" name="TextBox 1201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19" name="TextBox 1201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20" name="TextBox 1201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21" name="TextBox 1202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22" name="TextBox 1202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23" name="TextBox 1202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24" name="TextBox 1202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25" name="TextBox 1202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26" name="TextBox 1202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27" name="TextBox 1202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28" name="TextBox 1202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29" name="TextBox 1202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30" name="TextBox 1202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31" name="TextBox 1203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32" name="TextBox 1203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33" name="TextBox 1203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34" name="TextBox 1203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35" name="TextBox 1203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36" name="TextBox 12035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37" name="TextBox 12036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38" name="TextBox 12037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39" name="TextBox 12038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40" name="TextBox 12039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41" name="TextBox 12040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42" name="TextBox 12041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43" name="TextBox 12042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44" name="TextBox 12043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12045" name="TextBox 12044"/>
        <xdr:cNvSpPr txBox="1"/>
      </xdr:nvSpPr>
      <xdr:spPr>
        <a:xfrm>
          <a:off x="4902717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46" name="TextBox 1204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47" name="TextBox 1204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48" name="TextBox 1204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49" name="TextBox 1204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50" name="TextBox 1204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51" name="TextBox 1205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52" name="TextBox 1205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53" name="TextBox 1205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54" name="TextBox 1205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55" name="TextBox 1205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56" name="TextBox 1205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57" name="TextBox 1205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58" name="TextBox 1205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59" name="TextBox 1205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60" name="TextBox 1205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61" name="TextBox 1206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62" name="TextBox 1206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63" name="TextBox 1206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64" name="TextBox 1206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65" name="TextBox 1206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66" name="TextBox 1206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67" name="TextBox 1206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68" name="TextBox 1206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69" name="TextBox 1206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70" name="TextBox 1206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71" name="TextBox 1207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72" name="TextBox 1207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73" name="TextBox 1207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74" name="TextBox 1207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75" name="TextBox 1207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76" name="TextBox 1207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77" name="TextBox 1207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78" name="TextBox 1207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79" name="TextBox 1207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80" name="TextBox 1207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81" name="TextBox 1208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82" name="TextBox 1208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83" name="TextBox 1208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84" name="TextBox 1208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85" name="TextBox 1208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86" name="TextBox 1208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87" name="TextBox 1208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88" name="TextBox 1208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89" name="TextBox 1208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90" name="TextBox 1208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91" name="TextBox 1209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92" name="TextBox 1209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93" name="TextBox 1209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94" name="TextBox 1209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95" name="TextBox 1209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96" name="TextBox 1209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97" name="TextBox 1209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98" name="TextBox 1209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099" name="TextBox 1209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00" name="TextBox 1209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01" name="TextBox 1210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02" name="TextBox 1210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03" name="TextBox 1210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04" name="TextBox 1210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05" name="TextBox 1210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06" name="TextBox 1210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07" name="TextBox 1210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08" name="TextBox 1210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09" name="TextBox 1210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10" name="TextBox 1210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11" name="TextBox 1211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12" name="TextBox 1211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13" name="TextBox 1211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14" name="TextBox 1211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15" name="TextBox 1211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16" name="TextBox 1211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17" name="TextBox 1211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18" name="TextBox 1211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19" name="TextBox 1211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20" name="TextBox 1211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21" name="TextBox 1212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22" name="TextBox 1212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23" name="TextBox 1212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24" name="TextBox 1212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25" name="TextBox 1212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26" name="TextBox 1212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27" name="TextBox 1212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28" name="TextBox 1212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29" name="TextBox 1212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30" name="TextBox 1212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31" name="TextBox 1213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32" name="TextBox 1213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33" name="TextBox 1213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34" name="TextBox 1213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35" name="TextBox 1213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36" name="TextBox 1213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37" name="TextBox 1213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38" name="TextBox 1213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39" name="TextBox 1213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40" name="TextBox 1213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41" name="TextBox 1214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42" name="TextBox 1214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43" name="TextBox 1214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44" name="TextBox 1214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45" name="TextBox 1214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46" name="TextBox 1214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47" name="TextBox 1214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48" name="TextBox 1214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49" name="TextBox 1214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50" name="TextBox 1214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51" name="TextBox 1215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52" name="TextBox 1215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53" name="TextBox 1215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54" name="TextBox 1215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55" name="TextBox 1215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56" name="TextBox 1215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57" name="TextBox 1215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58" name="TextBox 1215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59" name="TextBox 1215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60" name="TextBox 1215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61" name="TextBox 1216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62" name="TextBox 1216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63" name="TextBox 1216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64" name="TextBox 1216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65" name="TextBox 1216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66" name="TextBox 1216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67" name="TextBox 1216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68" name="TextBox 1216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69" name="TextBox 1216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70" name="TextBox 1216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71" name="TextBox 1217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72" name="TextBox 1217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73" name="TextBox 1217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74" name="TextBox 1217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75" name="TextBox 1217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76" name="TextBox 1217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77" name="TextBox 1217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78" name="TextBox 1217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79" name="TextBox 1217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80" name="TextBox 1217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81" name="TextBox 1218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82" name="TextBox 1218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83" name="TextBox 1218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84" name="TextBox 1218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85" name="TextBox 1218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86" name="TextBox 1218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87" name="TextBox 1218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88" name="TextBox 1218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89" name="TextBox 1218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90" name="TextBox 1218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91" name="TextBox 1219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92" name="TextBox 1219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93" name="TextBox 1219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94" name="TextBox 1219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95" name="TextBox 1219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96" name="TextBox 1219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97" name="TextBox 1219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98" name="TextBox 1219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199" name="TextBox 1219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00" name="TextBox 1219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01" name="TextBox 1220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02" name="TextBox 1220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03" name="TextBox 1220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04" name="TextBox 1220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05" name="TextBox 1220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06" name="TextBox 1220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07" name="TextBox 1220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08" name="TextBox 1220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09" name="TextBox 1220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10" name="TextBox 1220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11" name="TextBox 1221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12" name="TextBox 1221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13" name="TextBox 1221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14" name="TextBox 1221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15" name="TextBox 1221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16" name="TextBox 1221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17" name="TextBox 1221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18" name="TextBox 1221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19" name="TextBox 1221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20" name="TextBox 1221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21" name="TextBox 1222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22" name="TextBox 1222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23" name="TextBox 1222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24" name="TextBox 1222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25" name="TextBox 1222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26" name="TextBox 1222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27" name="TextBox 1222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28" name="TextBox 1222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29" name="TextBox 1222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30" name="TextBox 1222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31" name="TextBox 1223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32" name="TextBox 1223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33" name="TextBox 1223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34" name="TextBox 1223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35" name="TextBox 1223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36" name="TextBox 1223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37" name="TextBox 1223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38" name="TextBox 1223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39" name="TextBox 1223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40" name="TextBox 1223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41" name="TextBox 1224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42" name="TextBox 1224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43" name="TextBox 1224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44" name="TextBox 1224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45" name="TextBox 1224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46" name="TextBox 1224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47" name="TextBox 1224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48" name="TextBox 1224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49" name="TextBox 1224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50" name="TextBox 1224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51" name="TextBox 1225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52" name="TextBox 1225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53" name="TextBox 1225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54" name="TextBox 1225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55" name="TextBox 1225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56" name="TextBox 1225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57" name="TextBox 1225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58" name="TextBox 1225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59" name="TextBox 1225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60" name="TextBox 1225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61" name="TextBox 1226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62" name="TextBox 1226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63" name="TextBox 1226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64" name="TextBox 12263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65" name="TextBox 12264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66" name="TextBox 12265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67" name="TextBox 12266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68" name="TextBox 12267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69" name="TextBox 12268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70" name="TextBox 12269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71" name="TextBox 12270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72" name="TextBox 12271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12273" name="TextBox 12272"/>
        <xdr:cNvSpPr txBox="1"/>
      </xdr:nvSpPr>
      <xdr:spPr>
        <a:xfrm>
          <a:off x="4902717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74" name="TextBox 12273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75" name="TextBox 12274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76" name="TextBox 12275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77" name="TextBox 12276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78" name="TextBox 12277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79" name="TextBox 12278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80" name="TextBox 12279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81" name="TextBox 12280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82" name="TextBox 12281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83" name="TextBox 12282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84" name="TextBox 12283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85" name="TextBox 12284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86" name="TextBox 12285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87" name="TextBox 12286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88" name="TextBox 12287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89" name="TextBox 12288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90" name="TextBox 12289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91" name="TextBox 12290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92" name="TextBox 12291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93" name="TextBox 12292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94" name="TextBox 12293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95" name="TextBox 12294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96" name="TextBox 12295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97" name="TextBox 12296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98" name="TextBox 12297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299" name="TextBox 12298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00" name="TextBox 12299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01" name="TextBox 12300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02" name="TextBox 12301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03" name="TextBox 12302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04" name="TextBox 12303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05" name="TextBox 12304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06" name="TextBox 12305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07" name="TextBox 12306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08" name="TextBox 12307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09" name="TextBox 12308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10" name="TextBox 12309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11" name="TextBox 12310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12" name="TextBox 12311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13" name="TextBox 12312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14" name="TextBox 12313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15" name="TextBox 12314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16" name="TextBox 12315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17" name="TextBox 12316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18" name="TextBox 12317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19" name="TextBox 12318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20" name="TextBox 12319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21" name="TextBox 12320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22" name="TextBox 12321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23" name="TextBox 12322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24" name="TextBox 12323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25" name="TextBox 12324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26" name="TextBox 12325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27" name="TextBox 12326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28" name="TextBox 12327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29" name="TextBox 12328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12330" name="TextBox 12329"/>
        <xdr:cNvSpPr txBox="1"/>
      </xdr:nvSpPr>
      <xdr:spPr>
        <a:xfrm>
          <a:off x="4902717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31" name="TextBox 12330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32" name="TextBox 12331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33" name="TextBox 12332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34" name="TextBox 12333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35" name="TextBox 12334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36" name="TextBox 12335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37" name="TextBox 12336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38" name="TextBox 12337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39" name="TextBox 12338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40" name="TextBox 12339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41" name="TextBox 12340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42" name="TextBox 12341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43" name="TextBox 12342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44" name="TextBox 12343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45" name="TextBox 12344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46" name="TextBox 12345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47" name="TextBox 12346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48" name="TextBox 12347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49" name="TextBox 12348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50" name="TextBox 12349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51" name="TextBox 12350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52" name="TextBox 12351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53" name="TextBox 12352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54" name="TextBox 12353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55" name="TextBox 12354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56" name="TextBox 12355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57" name="TextBox 12356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58" name="TextBox 12357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59" name="TextBox 12358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60" name="TextBox 12359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61" name="TextBox 12360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62" name="TextBox 12361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63" name="TextBox 12362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64" name="TextBox 12363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65" name="TextBox 12364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66" name="TextBox 12365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67" name="TextBox 12366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68" name="TextBox 12367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69" name="TextBox 12368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70" name="TextBox 12369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71" name="TextBox 12370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72" name="TextBox 12371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73" name="TextBox 12372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74" name="TextBox 12373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75" name="TextBox 12374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76" name="TextBox 12375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77" name="TextBox 12376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78" name="TextBox 12377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79" name="TextBox 12378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80" name="TextBox 12379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81" name="TextBox 12380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82" name="TextBox 12381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83" name="TextBox 12382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84" name="TextBox 12383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85" name="TextBox 12384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86" name="TextBox 12385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12387" name="TextBox 12386"/>
        <xdr:cNvSpPr txBox="1"/>
      </xdr:nvSpPr>
      <xdr:spPr>
        <a:xfrm>
          <a:off x="4902717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388" name="TextBox 12387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389" name="TextBox 12388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390" name="TextBox 12389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391" name="TextBox 12390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392" name="TextBox 12391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393" name="TextBox 12392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394" name="TextBox 12393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395" name="TextBox 12394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396" name="TextBox 12395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397" name="TextBox 12396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398" name="TextBox 12397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399" name="TextBox 12398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00" name="TextBox 12399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01" name="TextBox 12400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02" name="TextBox 12401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03" name="TextBox 12402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04" name="TextBox 12403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05" name="TextBox 12404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06" name="TextBox 12405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07" name="TextBox 12406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08" name="TextBox 12407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09" name="TextBox 12408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10" name="TextBox 12409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11" name="TextBox 12410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12" name="TextBox 12411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13" name="TextBox 12412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14" name="TextBox 12413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15" name="TextBox 12414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16" name="TextBox 12415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17" name="TextBox 12416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18" name="TextBox 12417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19" name="TextBox 12418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20" name="TextBox 12419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21" name="TextBox 12420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22" name="TextBox 12421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23" name="TextBox 12422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24" name="TextBox 12423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25" name="TextBox 12424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26" name="TextBox 12425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27" name="TextBox 12426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28" name="TextBox 12427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29" name="TextBox 12428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30" name="TextBox 12429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31" name="TextBox 12430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32" name="TextBox 12431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33" name="TextBox 12432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34" name="TextBox 12433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35" name="TextBox 12434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36" name="TextBox 12435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37" name="TextBox 12436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38" name="TextBox 12437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39" name="TextBox 12438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40" name="TextBox 12439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41" name="TextBox 12440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42" name="TextBox 12441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43" name="TextBox 12442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12444" name="TextBox 12443"/>
        <xdr:cNvSpPr txBox="1"/>
      </xdr:nvSpPr>
      <xdr:spPr>
        <a:xfrm>
          <a:off x="4902717" y="465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45" name="TextBox 12444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46" name="TextBox 12445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47" name="TextBox 12446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48" name="TextBox 12447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49" name="TextBox 12448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50" name="TextBox 12449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51" name="TextBox 12450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52" name="TextBox 12451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53" name="TextBox 12452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54" name="TextBox 12453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55" name="TextBox 12454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56" name="TextBox 12455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57" name="TextBox 12456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58" name="TextBox 12457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59" name="TextBox 12458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60" name="TextBox 12459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61" name="TextBox 12460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62" name="TextBox 12461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63" name="TextBox 12462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64" name="TextBox 12463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65" name="TextBox 12464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66" name="TextBox 12465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67" name="TextBox 12466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68" name="TextBox 12467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69" name="TextBox 12468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70" name="TextBox 12469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71" name="TextBox 12470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72" name="TextBox 12471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73" name="TextBox 12472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74" name="TextBox 12473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75" name="TextBox 12474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76" name="TextBox 12475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77" name="TextBox 12476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78" name="TextBox 12477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79" name="TextBox 12478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80" name="TextBox 12479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81" name="TextBox 12480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82" name="TextBox 12481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83" name="TextBox 12482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84" name="TextBox 12483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85" name="TextBox 12484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86" name="TextBox 12485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87" name="TextBox 12486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88" name="TextBox 12487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89" name="TextBox 12488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90" name="TextBox 12489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91" name="TextBox 12490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92" name="TextBox 12491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93" name="TextBox 12492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94" name="TextBox 12493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95" name="TextBox 12494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96" name="TextBox 12495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97" name="TextBox 12496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98" name="TextBox 12497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499" name="TextBox 12498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500" name="TextBox 12499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12501" name="TextBox 12500"/>
        <xdr:cNvSpPr txBox="1"/>
      </xdr:nvSpPr>
      <xdr:spPr>
        <a:xfrm>
          <a:off x="4902717" y="486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02" name="TextBox 12501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03" name="TextBox 12502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04" name="TextBox 12503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05" name="TextBox 12504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06" name="TextBox 12505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07" name="TextBox 12506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08" name="TextBox 12507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09" name="TextBox 12508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10" name="TextBox 12509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11" name="TextBox 12510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12" name="TextBox 12511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13" name="TextBox 12512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14" name="TextBox 12513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15" name="TextBox 12514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16" name="TextBox 12515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17" name="TextBox 12516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18" name="TextBox 12517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19" name="TextBox 12518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20" name="TextBox 12519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21" name="TextBox 12520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22" name="TextBox 12521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23" name="TextBox 12522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24" name="TextBox 12523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25" name="TextBox 12524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26" name="TextBox 12525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27" name="TextBox 12526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28" name="TextBox 12527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29" name="TextBox 12528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30" name="TextBox 12529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31" name="TextBox 12530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32" name="TextBox 12531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33" name="TextBox 12532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34" name="TextBox 12533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35" name="TextBox 12534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36" name="TextBox 12535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37" name="TextBox 12536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38" name="TextBox 12537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39" name="TextBox 12538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40" name="TextBox 12539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41" name="TextBox 12540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42" name="TextBox 12541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43" name="TextBox 12542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44" name="TextBox 12543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45" name="TextBox 12544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46" name="TextBox 12545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47" name="TextBox 12546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48" name="TextBox 12547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49" name="TextBox 12548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50" name="TextBox 12549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51" name="TextBox 12550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52" name="TextBox 12551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53" name="TextBox 12552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54" name="TextBox 12553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55" name="TextBox 12554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56" name="TextBox 12555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57" name="TextBox 12556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12558" name="TextBox 12557"/>
        <xdr:cNvSpPr txBox="1"/>
      </xdr:nvSpPr>
      <xdr:spPr>
        <a:xfrm>
          <a:off x="4902717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59" name="TextBox 12558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60" name="TextBox 12559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61" name="TextBox 12560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62" name="TextBox 12561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63" name="TextBox 12562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64" name="TextBox 12563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65" name="TextBox 12564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66" name="TextBox 12565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67" name="TextBox 12566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68" name="TextBox 12567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69" name="TextBox 12568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70" name="TextBox 12569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71" name="TextBox 12570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72" name="TextBox 12571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73" name="TextBox 12572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74" name="TextBox 12573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75" name="TextBox 12574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76" name="TextBox 12575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77" name="TextBox 12576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78" name="TextBox 12577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79" name="TextBox 12578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80" name="TextBox 12579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81" name="TextBox 12580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82" name="TextBox 12581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83" name="TextBox 12582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84" name="TextBox 12583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85" name="TextBox 12584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86" name="TextBox 12585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87" name="TextBox 12586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88" name="TextBox 12587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89" name="TextBox 12588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90" name="TextBox 12589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91" name="TextBox 12590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92" name="TextBox 12591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93" name="TextBox 12592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94" name="TextBox 12593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95" name="TextBox 12594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96" name="TextBox 12595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97" name="TextBox 12596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98" name="TextBox 12597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599" name="TextBox 12598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00" name="TextBox 12599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01" name="TextBox 12600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02" name="TextBox 12601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03" name="TextBox 12602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04" name="TextBox 12603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05" name="TextBox 12604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06" name="TextBox 12605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07" name="TextBox 12606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08" name="TextBox 12607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09" name="TextBox 12608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10" name="TextBox 12609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11" name="TextBox 12610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12" name="TextBox 12611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13" name="TextBox 12612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14" name="TextBox 12613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15" name="TextBox 12614"/>
        <xdr:cNvSpPr txBox="1"/>
      </xdr:nvSpPr>
      <xdr:spPr>
        <a:xfrm>
          <a:off x="4902717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16" name="TextBox 1261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17" name="TextBox 1261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18" name="TextBox 1261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19" name="TextBox 1261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20" name="TextBox 1261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21" name="TextBox 1262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22" name="TextBox 1262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23" name="TextBox 1262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24" name="TextBox 1262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25" name="TextBox 1262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26" name="TextBox 1262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27" name="TextBox 1262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28" name="TextBox 1262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29" name="TextBox 1262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30" name="TextBox 1262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31" name="TextBox 1263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32" name="TextBox 1263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33" name="TextBox 1263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34" name="TextBox 1263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35" name="TextBox 1263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36" name="TextBox 1263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37" name="TextBox 1263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38" name="TextBox 1263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39" name="TextBox 1263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40" name="TextBox 1263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41" name="TextBox 1264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42" name="TextBox 1264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43" name="TextBox 1264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44" name="TextBox 1264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45" name="TextBox 1264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46" name="TextBox 1264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47" name="TextBox 1264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48" name="TextBox 1264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49" name="TextBox 1264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50" name="TextBox 1264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51" name="TextBox 1265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52" name="TextBox 1265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53" name="TextBox 1265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54" name="TextBox 1265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55" name="TextBox 1265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56" name="TextBox 1265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57" name="TextBox 1265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58" name="TextBox 1265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59" name="TextBox 1265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60" name="TextBox 1265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61" name="TextBox 1266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62" name="TextBox 1266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63" name="TextBox 1266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64" name="TextBox 1266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65" name="TextBox 1266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66" name="TextBox 1266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67" name="TextBox 1266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68" name="TextBox 1266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69" name="TextBox 1266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70" name="TextBox 1266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71" name="TextBox 1267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72" name="TextBox 1267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73" name="TextBox 1267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74" name="TextBox 1267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75" name="TextBox 1267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76" name="TextBox 1267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77" name="TextBox 1267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78" name="TextBox 1267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79" name="TextBox 1267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80" name="TextBox 1267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81" name="TextBox 1268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82" name="TextBox 1268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83" name="TextBox 1268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84" name="TextBox 1268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85" name="TextBox 1268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86" name="TextBox 1268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87" name="TextBox 1268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88" name="TextBox 1268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89" name="TextBox 1268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90" name="TextBox 1268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91" name="TextBox 1269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92" name="TextBox 1269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93" name="TextBox 1269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94" name="TextBox 1269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95" name="TextBox 1269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96" name="TextBox 1269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97" name="TextBox 1269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98" name="TextBox 1269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699" name="TextBox 1269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00" name="TextBox 1269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01" name="TextBox 1270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02" name="TextBox 1270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03" name="TextBox 1270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04" name="TextBox 1270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05" name="TextBox 1270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06" name="TextBox 1270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07" name="TextBox 1270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08" name="TextBox 1270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09" name="TextBox 1270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10" name="TextBox 1270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11" name="TextBox 1271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12" name="TextBox 1271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13" name="TextBox 1271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14" name="TextBox 1271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15" name="TextBox 1271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16" name="TextBox 1271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17" name="TextBox 1271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18" name="TextBox 1271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19" name="TextBox 1271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20" name="TextBox 12719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21" name="TextBox 12720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22" name="TextBox 12721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23" name="TextBox 12722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24" name="TextBox 12723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25" name="TextBox 12724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26" name="TextBox 12725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27" name="TextBox 12726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28" name="TextBox 12727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29" name="TextBox 12728"/>
        <xdr:cNvSpPr txBox="1"/>
      </xdr:nvSpPr>
      <xdr:spPr>
        <a:xfrm>
          <a:off x="4902717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30" name="TextBox 1272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31" name="TextBox 1273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32" name="TextBox 1273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33" name="TextBox 1273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34" name="TextBox 1273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35" name="TextBox 1273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36" name="TextBox 1273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37" name="TextBox 1273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38" name="TextBox 1273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39" name="TextBox 1273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40" name="TextBox 1273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41" name="TextBox 1274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42" name="TextBox 1274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43" name="TextBox 1274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44" name="TextBox 1274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45" name="TextBox 1274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46" name="TextBox 1274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47" name="TextBox 1274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48" name="TextBox 1274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49" name="TextBox 1274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50" name="TextBox 1274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51" name="TextBox 1275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52" name="TextBox 1275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53" name="TextBox 1275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54" name="TextBox 1275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55" name="TextBox 1275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56" name="TextBox 1275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57" name="TextBox 1275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58" name="TextBox 1275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59" name="TextBox 1275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60" name="TextBox 1275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61" name="TextBox 1276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62" name="TextBox 1276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63" name="TextBox 1276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64" name="TextBox 1276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65" name="TextBox 1276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66" name="TextBox 1276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67" name="TextBox 1276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68" name="TextBox 1276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69" name="TextBox 1276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70" name="TextBox 1276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71" name="TextBox 1277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72" name="TextBox 1277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73" name="TextBox 1277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74" name="TextBox 1277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75" name="TextBox 1277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76" name="TextBox 1277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77" name="TextBox 1277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78" name="TextBox 1277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79" name="TextBox 1277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80" name="TextBox 1277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81" name="TextBox 1278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82" name="TextBox 1278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83" name="TextBox 1278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84" name="TextBox 1278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85" name="TextBox 1278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86" name="TextBox 1278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87" name="TextBox 1278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88" name="TextBox 1278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89" name="TextBox 1278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90" name="TextBox 1278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91" name="TextBox 1279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92" name="TextBox 1279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93" name="TextBox 1279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94" name="TextBox 1279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95" name="TextBox 1279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96" name="TextBox 1279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97" name="TextBox 1279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98" name="TextBox 1279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799" name="TextBox 1279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00" name="TextBox 1279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01" name="TextBox 1280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02" name="TextBox 1280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03" name="TextBox 1280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04" name="TextBox 1280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05" name="TextBox 1280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06" name="TextBox 1280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07" name="TextBox 1280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08" name="TextBox 1280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09" name="TextBox 1280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10" name="TextBox 1280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11" name="TextBox 1281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12" name="TextBox 1281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13" name="TextBox 1281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14" name="TextBox 1281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15" name="TextBox 1281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16" name="TextBox 1281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17" name="TextBox 1281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18" name="TextBox 1281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19" name="TextBox 1281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20" name="TextBox 1281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21" name="TextBox 1282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22" name="TextBox 1282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23" name="TextBox 1282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24" name="TextBox 1282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25" name="TextBox 1282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26" name="TextBox 1282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27" name="TextBox 1282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28" name="TextBox 1282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29" name="TextBox 1282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30" name="TextBox 1282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31" name="TextBox 1283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32" name="TextBox 1283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33" name="TextBox 1283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34" name="TextBox 12833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35" name="TextBox 12834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36" name="TextBox 12835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37" name="TextBox 12836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38" name="TextBox 12837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39" name="TextBox 12838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40" name="TextBox 12839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41" name="TextBox 12840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42" name="TextBox 12841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12843" name="TextBox 12842"/>
        <xdr:cNvSpPr txBox="1"/>
      </xdr:nvSpPr>
      <xdr:spPr>
        <a:xfrm>
          <a:off x="4902717" y="566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44" name="TextBox 1284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45" name="TextBox 1284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46" name="TextBox 1284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47" name="TextBox 1284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48" name="TextBox 1284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49" name="TextBox 1284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50" name="TextBox 1284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51" name="TextBox 1285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52" name="TextBox 1285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53" name="TextBox 1285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54" name="TextBox 1285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55" name="TextBox 1285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56" name="TextBox 1285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57" name="TextBox 1285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58" name="TextBox 1285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59" name="TextBox 1285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60" name="TextBox 1285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61" name="TextBox 1286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62" name="TextBox 1286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63" name="TextBox 1286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64" name="TextBox 1286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65" name="TextBox 1286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66" name="TextBox 1286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67" name="TextBox 1286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68" name="TextBox 1286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69" name="TextBox 1286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70" name="TextBox 1286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71" name="TextBox 1287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72" name="TextBox 1287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73" name="TextBox 1287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74" name="TextBox 1287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75" name="TextBox 1287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76" name="TextBox 1287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77" name="TextBox 1287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78" name="TextBox 1287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79" name="TextBox 1287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80" name="TextBox 1287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81" name="TextBox 1288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82" name="TextBox 1288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83" name="TextBox 1288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84" name="TextBox 1288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85" name="TextBox 1288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86" name="TextBox 1288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87" name="TextBox 1288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88" name="TextBox 1288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89" name="TextBox 1288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90" name="TextBox 1288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91" name="TextBox 1289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92" name="TextBox 1289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93" name="TextBox 1289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94" name="TextBox 1289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95" name="TextBox 1289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96" name="TextBox 1289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97" name="TextBox 1289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98" name="TextBox 1289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899" name="TextBox 1289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00" name="TextBox 1289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01" name="TextBox 1290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02" name="TextBox 1290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03" name="TextBox 1290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04" name="TextBox 1290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05" name="TextBox 1290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06" name="TextBox 1290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07" name="TextBox 1290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08" name="TextBox 1290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09" name="TextBox 1290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10" name="TextBox 1290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11" name="TextBox 1291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12" name="TextBox 1291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13" name="TextBox 1291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14" name="TextBox 1291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15" name="TextBox 1291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16" name="TextBox 1291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17" name="TextBox 1291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18" name="TextBox 1291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19" name="TextBox 1291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20" name="TextBox 1291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21" name="TextBox 1292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22" name="TextBox 1292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23" name="TextBox 1292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24" name="TextBox 1292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25" name="TextBox 1292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26" name="TextBox 1292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27" name="TextBox 1292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28" name="TextBox 1292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29" name="TextBox 1292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30" name="TextBox 1292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31" name="TextBox 1293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32" name="TextBox 1293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33" name="TextBox 1293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34" name="TextBox 1293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35" name="TextBox 1293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36" name="TextBox 1293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37" name="TextBox 1293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38" name="TextBox 1293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39" name="TextBox 1293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40" name="TextBox 1293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41" name="TextBox 1294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42" name="TextBox 1294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43" name="TextBox 1294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44" name="TextBox 1294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45" name="TextBox 1294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46" name="TextBox 1294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47" name="TextBox 1294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48" name="TextBox 1294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49" name="TextBox 1294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50" name="TextBox 1294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51" name="TextBox 1295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52" name="TextBox 1295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53" name="TextBox 1295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54" name="TextBox 1295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55" name="TextBox 1295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56" name="TextBox 1295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57" name="TextBox 1295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58" name="TextBox 1295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59" name="TextBox 1295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60" name="TextBox 1295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61" name="TextBox 1296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62" name="TextBox 1296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63" name="TextBox 1296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64" name="TextBox 1296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65" name="TextBox 1296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66" name="TextBox 1296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67" name="TextBox 1296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68" name="TextBox 1296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69" name="TextBox 1296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70" name="TextBox 1296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71" name="TextBox 1297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72" name="TextBox 1297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73" name="TextBox 1297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74" name="TextBox 1297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75" name="TextBox 1297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76" name="TextBox 1297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77" name="TextBox 1297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78" name="TextBox 1297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79" name="TextBox 1297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80" name="TextBox 1297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81" name="TextBox 1298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82" name="TextBox 1298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83" name="TextBox 1298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84" name="TextBox 1298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85" name="TextBox 1298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86" name="TextBox 1298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87" name="TextBox 1298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88" name="TextBox 1298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89" name="TextBox 1298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90" name="TextBox 1298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91" name="TextBox 1299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92" name="TextBox 1299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93" name="TextBox 1299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94" name="TextBox 1299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95" name="TextBox 1299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96" name="TextBox 1299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97" name="TextBox 1299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98" name="TextBox 1299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2999" name="TextBox 1299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3000" name="TextBox 1299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3001" name="TextBox 1300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3002" name="TextBox 1300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3003" name="TextBox 1300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3004" name="TextBox 1300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3005" name="TextBox 13004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3006" name="TextBox 13005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3007" name="TextBox 13006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3008" name="TextBox 13007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3009" name="TextBox 13008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3010" name="TextBox 13009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3011" name="TextBox 13010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3012" name="TextBox 13011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3013" name="TextBox 13012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13014" name="TextBox 13013"/>
        <xdr:cNvSpPr txBox="1"/>
      </xdr:nvSpPr>
      <xdr:spPr>
        <a:xfrm>
          <a:off x="4902717" y="586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15" name="TextBox 1301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16" name="TextBox 1301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17" name="TextBox 1301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18" name="TextBox 1301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19" name="TextBox 1301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20" name="TextBox 1301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21" name="TextBox 1302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22" name="TextBox 1302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23" name="TextBox 1302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24" name="TextBox 1302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25" name="TextBox 1302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26" name="TextBox 1302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27" name="TextBox 1302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28" name="TextBox 1302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29" name="TextBox 1302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30" name="TextBox 1302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31" name="TextBox 1303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32" name="TextBox 1303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33" name="TextBox 1303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34" name="TextBox 1303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35" name="TextBox 1303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36" name="TextBox 1303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37" name="TextBox 1303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38" name="TextBox 1303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39" name="TextBox 1303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40" name="TextBox 1303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41" name="TextBox 1304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42" name="TextBox 1304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43" name="TextBox 1304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44" name="TextBox 1304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45" name="TextBox 1304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46" name="TextBox 1304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47" name="TextBox 1304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48" name="TextBox 1304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49" name="TextBox 1304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50" name="TextBox 1304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51" name="TextBox 1305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52" name="TextBox 1305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53" name="TextBox 1305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54" name="TextBox 1305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55" name="TextBox 1305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56" name="TextBox 1305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57" name="TextBox 1305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58" name="TextBox 1305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59" name="TextBox 1305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60" name="TextBox 1305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61" name="TextBox 1306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62" name="TextBox 1306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63" name="TextBox 1306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64" name="TextBox 1306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65" name="TextBox 1306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66" name="TextBox 1306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67" name="TextBox 1306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68" name="TextBox 1306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69" name="TextBox 1306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70" name="TextBox 1306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71" name="TextBox 1307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72" name="TextBox 1307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73" name="TextBox 1307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74" name="TextBox 1307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75" name="TextBox 1307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76" name="TextBox 1307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77" name="TextBox 1307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78" name="TextBox 1307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79" name="TextBox 1307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80" name="TextBox 1307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81" name="TextBox 1308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82" name="TextBox 1308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83" name="TextBox 1308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84" name="TextBox 1308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85" name="TextBox 1308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86" name="TextBox 1308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87" name="TextBox 1308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88" name="TextBox 1308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89" name="TextBox 1308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90" name="TextBox 1308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91" name="TextBox 1309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92" name="TextBox 1309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93" name="TextBox 1309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94" name="TextBox 1309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95" name="TextBox 1309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96" name="TextBox 1309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97" name="TextBox 1309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98" name="TextBox 1309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099" name="TextBox 1309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00" name="TextBox 1309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01" name="TextBox 1310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02" name="TextBox 1310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03" name="TextBox 1310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04" name="TextBox 1310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05" name="TextBox 1310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06" name="TextBox 1310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07" name="TextBox 1310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08" name="TextBox 1310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09" name="TextBox 1310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10" name="TextBox 1310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11" name="TextBox 1311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12" name="TextBox 1311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13" name="TextBox 1311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14" name="TextBox 1311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15" name="TextBox 1311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16" name="TextBox 1311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17" name="TextBox 1311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18" name="TextBox 1311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19" name="TextBox 1311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20" name="TextBox 1311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21" name="TextBox 1312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22" name="TextBox 1312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23" name="TextBox 1312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24" name="TextBox 1312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25" name="TextBox 1312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26" name="TextBox 1312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27" name="TextBox 1312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28" name="TextBox 1312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29" name="TextBox 1312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30" name="TextBox 1312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31" name="TextBox 1313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32" name="TextBox 1313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33" name="TextBox 1313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34" name="TextBox 1313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35" name="TextBox 1313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36" name="TextBox 1313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37" name="TextBox 1313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38" name="TextBox 1313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39" name="TextBox 1313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40" name="TextBox 1313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41" name="TextBox 1314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42" name="TextBox 1314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43" name="TextBox 1314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44" name="TextBox 1314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45" name="TextBox 1314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46" name="TextBox 1314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47" name="TextBox 1314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48" name="TextBox 1314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49" name="TextBox 1314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50" name="TextBox 1314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51" name="TextBox 1315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52" name="TextBox 1315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53" name="TextBox 1315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54" name="TextBox 1315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55" name="TextBox 1315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56" name="TextBox 1315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57" name="TextBox 1315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58" name="TextBox 1315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59" name="TextBox 1315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60" name="TextBox 1315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61" name="TextBox 1316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62" name="TextBox 1316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63" name="TextBox 1316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64" name="TextBox 1316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65" name="TextBox 1316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66" name="TextBox 1316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67" name="TextBox 1316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68" name="TextBox 1316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69" name="TextBox 1316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70" name="TextBox 1316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71" name="TextBox 1317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72" name="TextBox 1317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73" name="TextBox 1317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74" name="TextBox 1317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75" name="TextBox 1317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76" name="TextBox 13175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77" name="TextBox 13176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78" name="TextBox 13177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79" name="TextBox 13178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80" name="TextBox 13179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81" name="TextBox 13180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82" name="TextBox 13181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83" name="TextBox 13182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84" name="TextBox 13183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13185" name="TextBox 13184"/>
        <xdr:cNvSpPr txBox="1"/>
      </xdr:nvSpPr>
      <xdr:spPr>
        <a:xfrm>
          <a:off x="4902717" y="606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186" name="TextBox 1318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187" name="TextBox 1318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188" name="TextBox 1318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189" name="TextBox 1318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190" name="TextBox 1318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191" name="TextBox 1319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192" name="TextBox 1319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193" name="TextBox 1319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194" name="TextBox 1319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195" name="TextBox 1319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196" name="TextBox 1319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197" name="TextBox 1319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198" name="TextBox 1319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199" name="TextBox 1319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00" name="TextBox 1319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01" name="TextBox 1320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02" name="TextBox 1320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03" name="TextBox 1320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04" name="TextBox 1320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05" name="TextBox 1320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06" name="TextBox 1320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07" name="TextBox 1320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08" name="TextBox 1320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09" name="TextBox 1320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10" name="TextBox 1320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11" name="TextBox 1321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12" name="TextBox 1321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13" name="TextBox 1321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14" name="TextBox 1321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15" name="TextBox 1321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16" name="TextBox 1321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17" name="TextBox 1321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18" name="TextBox 1321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19" name="TextBox 1321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20" name="TextBox 1321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21" name="TextBox 1322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22" name="TextBox 1322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23" name="TextBox 1322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24" name="TextBox 1322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25" name="TextBox 1322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26" name="TextBox 1322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27" name="TextBox 1322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28" name="TextBox 1322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29" name="TextBox 1322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30" name="TextBox 1322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31" name="TextBox 1323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32" name="TextBox 1323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33" name="TextBox 1323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34" name="TextBox 1323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35" name="TextBox 1323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36" name="TextBox 1323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37" name="TextBox 1323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38" name="TextBox 1323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39" name="TextBox 1323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40" name="TextBox 1323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41" name="TextBox 1324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42" name="TextBox 1324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43" name="TextBox 1324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44" name="TextBox 1324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45" name="TextBox 1324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46" name="TextBox 1324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47" name="TextBox 1324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48" name="TextBox 1324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49" name="TextBox 1324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50" name="TextBox 1324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51" name="TextBox 1325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52" name="TextBox 1325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53" name="TextBox 1325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54" name="TextBox 1325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55" name="TextBox 1325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56" name="TextBox 1325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57" name="TextBox 1325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58" name="TextBox 1325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59" name="TextBox 1325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60" name="TextBox 1325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61" name="TextBox 1326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62" name="TextBox 1326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63" name="TextBox 1326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64" name="TextBox 1326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65" name="TextBox 1326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66" name="TextBox 1326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67" name="TextBox 1326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68" name="TextBox 1326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69" name="TextBox 1326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70" name="TextBox 1326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71" name="TextBox 1327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72" name="TextBox 1327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73" name="TextBox 1327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74" name="TextBox 1327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75" name="TextBox 1327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76" name="TextBox 1327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77" name="TextBox 1327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78" name="TextBox 1327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79" name="TextBox 1327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80" name="TextBox 1327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81" name="TextBox 1328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82" name="TextBox 1328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83" name="TextBox 1328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84" name="TextBox 1328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85" name="TextBox 1328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86" name="TextBox 1328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87" name="TextBox 1328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88" name="TextBox 1328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89" name="TextBox 1328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90" name="TextBox 1328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91" name="TextBox 1329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92" name="TextBox 1329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93" name="TextBox 1329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94" name="TextBox 1329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95" name="TextBox 1329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96" name="TextBox 1329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97" name="TextBox 1329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98" name="TextBox 1329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299" name="TextBox 1329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00" name="TextBox 1329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01" name="TextBox 1330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02" name="TextBox 1330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03" name="TextBox 1330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04" name="TextBox 1330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05" name="TextBox 1330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06" name="TextBox 1330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07" name="TextBox 1330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08" name="TextBox 1330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09" name="TextBox 1330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10" name="TextBox 1330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11" name="TextBox 1331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12" name="TextBox 1331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13" name="TextBox 1331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14" name="TextBox 1331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15" name="TextBox 1331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16" name="TextBox 1331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17" name="TextBox 1331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18" name="TextBox 1331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19" name="TextBox 1331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20" name="TextBox 1331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21" name="TextBox 1332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22" name="TextBox 1332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23" name="TextBox 1332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24" name="TextBox 1332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25" name="TextBox 1332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26" name="TextBox 1332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27" name="TextBox 1332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28" name="TextBox 1332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29" name="TextBox 1332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30" name="TextBox 1332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31" name="TextBox 1333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32" name="TextBox 1333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33" name="TextBox 1333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34" name="TextBox 1333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35" name="TextBox 1333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36" name="TextBox 1333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37" name="TextBox 1333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38" name="TextBox 1333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39" name="TextBox 1333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40" name="TextBox 1333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41" name="TextBox 1334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42" name="TextBox 1334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43" name="TextBox 1334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44" name="TextBox 1334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45" name="TextBox 1334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46" name="TextBox 1334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47" name="TextBox 13346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48" name="TextBox 13347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49" name="TextBox 13348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50" name="TextBox 13349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51" name="TextBox 13350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52" name="TextBox 13351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53" name="TextBox 13352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54" name="TextBox 13353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55" name="TextBox 13354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13356" name="TextBox 13355"/>
        <xdr:cNvSpPr txBox="1"/>
      </xdr:nvSpPr>
      <xdr:spPr>
        <a:xfrm>
          <a:off x="4902717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57" name="TextBox 1335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58" name="TextBox 1335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59" name="TextBox 1335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60" name="TextBox 1335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61" name="TextBox 1336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62" name="TextBox 1336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63" name="TextBox 1336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64" name="TextBox 1336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65" name="TextBox 1336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66" name="TextBox 1336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67" name="TextBox 1336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68" name="TextBox 1336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69" name="TextBox 1336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70" name="TextBox 1336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71" name="TextBox 1337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72" name="TextBox 1337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73" name="TextBox 1337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74" name="TextBox 1337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75" name="TextBox 1337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76" name="TextBox 1337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77" name="TextBox 1337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78" name="TextBox 1337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79" name="TextBox 1337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80" name="TextBox 1337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81" name="TextBox 1338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82" name="TextBox 1338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83" name="TextBox 1338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84" name="TextBox 1338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85" name="TextBox 1338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86" name="TextBox 1338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87" name="TextBox 1338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88" name="TextBox 1338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89" name="TextBox 1338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90" name="TextBox 1338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91" name="TextBox 1339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92" name="TextBox 1339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93" name="TextBox 1339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94" name="TextBox 1339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95" name="TextBox 1339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96" name="TextBox 1339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97" name="TextBox 1339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98" name="TextBox 1339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399" name="TextBox 1339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00" name="TextBox 1339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01" name="TextBox 1340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02" name="TextBox 1340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03" name="TextBox 1340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04" name="TextBox 1340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05" name="TextBox 1340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06" name="TextBox 1340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07" name="TextBox 1340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08" name="TextBox 1340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09" name="TextBox 1340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10" name="TextBox 1340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11" name="TextBox 1341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12" name="TextBox 1341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13" name="TextBox 1341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14" name="TextBox 1341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15" name="TextBox 1341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16" name="TextBox 1341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17" name="TextBox 1341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18" name="TextBox 1341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19" name="TextBox 1341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20" name="TextBox 1341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21" name="TextBox 1342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22" name="TextBox 1342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23" name="TextBox 1342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24" name="TextBox 1342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25" name="TextBox 1342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26" name="TextBox 1342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27" name="TextBox 1342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28" name="TextBox 1342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29" name="TextBox 1342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30" name="TextBox 1342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31" name="TextBox 1343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32" name="TextBox 1343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33" name="TextBox 1343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34" name="TextBox 1343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35" name="TextBox 1343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36" name="TextBox 1343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37" name="TextBox 1343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38" name="TextBox 1343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39" name="TextBox 1343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40" name="TextBox 1343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41" name="TextBox 1344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42" name="TextBox 1344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43" name="TextBox 1344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44" name="TextBox 1344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45" name="TextBox 1344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46" name="TextBox 1344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47" name="TextBox 1344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48" name="TextBox 1344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49" name="TextBox 1344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50" name="TextBox 1344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51" name="TextBox 1345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52" name="TextBox 1345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53" name="TextBox 1345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54" name="TextBox 1345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55" name="TextBox 1345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56" name="TextBox 1345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57" name="TextBox 1345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58" name="TextBox 1345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59" name="TextBox 1345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60" name="TextBox 1345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61" name="TextBox 1346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62" name="TextBox 1346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63" name="TextBox 1346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64" name="TextBox 1346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65" name="TextBox 1346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66" name="TextBox 1346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67" name="TextBox 1346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68" name="TextBox 1346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69" name="TextBox 1346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70" name="TextBox 1346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71" name="TextBox 1347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72" name="TextBox 1347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73" name="TextBox 1347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74" name="TextBox 1347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75" name="TextBox 1347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76" name="TextBox 1347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77" name="TextBox 1347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78" name="TextBox 1347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79" name="TextBox 1347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80" name="TextBox 1347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81" name="TextBox 1348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82" name="TextBox 1348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83" name="TextBox 1348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84" name="TextBox 1348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85" name="TextBox 1348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86" name="TextBox 1348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87" name="TextBox 1348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88" name="TextBox 1348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89" name="TextBox 1348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90" name="TextBox 1348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91" name="TextBox 1349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92" name="TextBox 1349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93" name="TextBox 1349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94" name="TextBox 1349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95" name="TextBox 1349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96" name="TextBox 1349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97" name="TextBox 1349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98" name="TextBox 1349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499" name="TextBox 1349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00" name="TextBox 1349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01" name="TextBox 1350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02" name="TextBox 1350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03" name="TextBox 1350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04" name="TextBox 1350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05" name="TextBox 1350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06" name="TextBox 1350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07" name="TextBox 1350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08" name="TextBox 1350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09" name="TextBox 1350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10" name="TextBox 1350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11" name="TextBox 1351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12" name="TextBox 1351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13" name="TextBox 1351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14" name="TextBox 1351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15" name="TextBox 1351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16" name="TextBox 1351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17" name="TextBox 1351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18" name="TextBox 13517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19" name="TextBox 13518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20" name="TextBox 13519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21" name="TextBox 13520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22" name="TextBox 13521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23" name="TextBox 13522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24" name="TextBox 13523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25" name="TextBox 13524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26" name="TextBox 13525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13527" name="TextBox 13526"/>
        <xdr:cNvSpPr txBox="1"/>
      </xdr:nvSpPr>
      <xdr:spPr>
        <a:xfrm>
          <a:off x="4902717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28" name="TextBox 1352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29" name="TextBox 1352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30" name="TextBox 1352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31" name="TextBox 1353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32" name="TextBox 1353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33" name="TextBox 1353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34" name="TextBox 1353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35" name="TextBox 1353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36" name="TextBox 1353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37" name="TextBox 1353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38" name="TextBox 1353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39" name="TextBox 1353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40" name="TextBox 1353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41" name="TextBox 1354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42" name="TextBox 1354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43" name="TextBox 1354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44" name="TextBox 1354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45" name="TextBox 1354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46" name="TextBox 1354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47" name="TextBox 1354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48" name="TextBox 1354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49" name="TextBox 1354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50" name="TextBox 1354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51" name="TextBox 1355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52" name="TextBox 1355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53" name="TextBox 1355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54" name="TextBox 1355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55" name="TextBox 1355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56" name="TextBox 1355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57" name="TextBox 1355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58" name="TextBox 1355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59" name="TextBox 1355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60" name="TextBox 1355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61" name="TextBox 1356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62" name="TextBox 1356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63" name="TextBox 1356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64" name="TextBox 1356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65" name="TextBox 1356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66" name="TextBox 1356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67" name="TextBox 1356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68" name="TextBox 1356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69" name="TextBox 1356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70" name="TextBox 1356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71" name="TextBox 1357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72" name="TextBox 1357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73" name="TextBox 1357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74" name="TextBox 1357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75" name="TextBox 1357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76" name="TextBox 1357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77" name="TextBox 1357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78" name="TextBox 1357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79" name="TextBox 1357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80" name="TextBox 1357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81" name="TextBox 1358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82" name="TextBox 1358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83" name="TextBox 1358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84" name="TextBox 1358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85" name="TextBox 1358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86" name="TextBox 1358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87" name="TextBox 1358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88" name="TextBox 1358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89" name="TextBox 1358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90" name="TextBox 1358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91" name="TextBox 1359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92" name="TextBox 1359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93" name="TextBox 1359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94" name="TextBox 1359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95" name="TextBox 1359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96" name="TextBox 1359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97" name="TextBox 1359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98" name="TextBox 1359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599" name="TextBox 1359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00" name="TextBox 1359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01" name="TextBox 1360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02" name="TextBox 1360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03" name="TextBox 1360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04" name="TextBox 1360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05" name="TextBox 1360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06" name="TextBox 1360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07" name="TextBox 1360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08" name="TextBox 1360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09" name="TextBox 1360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10" name="TextBox 1360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11" name="TextBox 1361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12" name="TextBox 1361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13" name="TextBox 1361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14" name="TextBox 1361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15" name="TextBox 1361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16" name="TextBox 1361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17" name="TextBox 1361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18" name="TextBox 1361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19" name="TextBox 1361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20" name="TextBox 1361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21" name="TextBox 1362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22" name="TextBox 1362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23" name="TextBox 1362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24" name="TextBox 1362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25" name="TextBox 1362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26" name="TextBox 1362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27" name="TextBox 1362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28" name="TextBox 1362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29" name="TextBox 1362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30" name="TextBox 1362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31" name="TextBox 1363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32" name="TextBox 1363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33" name="TextBox 1363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34" name="TextBox 1363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35" name="TextBox 1363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36" name="TextBox 1363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37" name="TextBox 1363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38" name="TextBox 1363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39" name="TextBox 1363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40" name="TextBox 1363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41" name="TextBox 1364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42" name="TextBox 1364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43" name="TextBox 1364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44" name="TextBox 1364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45" name="TextBox 1364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46" name="TextBox 1364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47" name="TextBox 1364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48" name="TextBox 1364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49" name="TextBox 1364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50" name="TextBox 1364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51" name="TextBox 1365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52" name="TextBox 1365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53" name="TextBox 1365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54" name="TextBox 1365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55" name="TextBox 1365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56" name="TextBox 1365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57" name="TextBox 1365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58" name="TextBox 1365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59" name="TextBox 1365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60" name="TextBox 1365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61" name="TextBox 1366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62" name="TextBox 1366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63" name="TextBox 1366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64" name="TextBox 1366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65" name="TextBox 1366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66" name="TextBox 1366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67" name="TextBox 1366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68" name="TextBox 1366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69" name="TextBox 1366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70" name="TextBox 1366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71" name="TextBox 1367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72" name="TextBox 1367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73" name="TextBox 1367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74" name="TextBox 1367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75" name="TextBox 1367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76" name="TextBox 1367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77" name="TextBox 1367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78" name="TextBox 1367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79" name="TextBox 1367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80" name="TextBox 1367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81" name="TextBox 1368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82" name="TextBox 1368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83" name="TextBox 1368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84" name="TextBox 1368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85" name="TextBox 1368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86" name="TextBox 1368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87" name="TextBox 1368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88" name="TextBox 1368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89" name="TextBox 13688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90" name="TextBox 13689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91" name="TextBox 13690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92" name="TextBox 13691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93" name="TextBox 13692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94" name="TextBox 13693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95" name="TextBox 13694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96" name="TextBox 13695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97" name="TextBox 13696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13698" name="TextBox 13697"/>
        <xdr:cNvSpPr txBox="1"/>
      </xdr:nvSpPr>
      <xdr:spPr>
        <a:xfrm>
          <a:off x="4902717" y="66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67" name="TextBox 1436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68" name="TextBox 1436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69" name="TextBox 1436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70" name="TextBox 1436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71" name="TextBox 1437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72" name="TextBox 1437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73" name="TextBox 1437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74" name="TextBox 1437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75" name="TextBox 1437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76" name="TextBox 1437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77" name="TextBox 1437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78" name="TextBox 1437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79" name="TextBox 1437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80" name="TextBox 1437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81" name="TextBox 1438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82" name="TextBox 1438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83" name="TextBox 1438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84" name="TextBox 1438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85" name="TextBox 1438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86" name="TextBox 1438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87" name="TextBox 1438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88" name="TextBox 1438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89" name="TextBox 1438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90" name="TextBox 1438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91" name="TextBox 1439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92" name="TextBox 1439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93" name="TextBox 1439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94" name="TextBox 1439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95" name="TextBox 1439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96" name="TextBox 1439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97" name="TextBox 1439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98" name="TextBox 1439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399" name="TextBox 1439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00" name="TextBox 1439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01" name="TextBox 1440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02" name="TextBox 1440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03" name="TextBox 1440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04" name="TextBox 1440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05" name="TextBox 1440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06" name="TextBox 1440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07" name="TextBox 1440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08" name="TextBox 1440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09" name="TextBox 1440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10" name="TextBox 1440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11" name="TextBox 1441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12" name="TextBox 1441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13" name="TextBox 1441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14" name="TextBox 1441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15" name="TextBox 1441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16" name="TextBox 1441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17" name="TextBox 1441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18" name="TextBox 1441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19" name="TextBox 1441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20" name="TextBox 1441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21" name="TextBox 1442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22" name="TextBox 1442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23" name="TextBox 1442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24" name="TextBox 1442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25" name="TextBox 1442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26" name="TextBox 1442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27" name="TextBox 1442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28" name="TextBox 1442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29" name="TextBox 1442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30" name="TextBox 1442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31" name="TextBox 1443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32" name="TextBox 1443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33" name="TextBox 1443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34" name="TextBox 1443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35" name="TextBox 1443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36" name="TextBox 1443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37" name="TextBox 1443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38" name="TextBox 1443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39" name="TextBox 1443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40" name="TextBox 1443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41" name="TextBox 1444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42" name="TextBox 1444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43" name="TextBox 1444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44" name="TextBox 1444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45" name="TextBox 1444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46" name="TextBox 1444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47" name="TextBox 1444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48" name="TextBox 1444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49" name="TextBox 1444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50" name="TextBox 1444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51" name="TextBox 1445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52" name="TextBox 1445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53" name="TextBox 1445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54" name="TextBox 1445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55" name="TextBox 1445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56" name="TextBox 1445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57" name="TextBox 1445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58" name="TextBox 1445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59" name="TextBox 1445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60" name="TextBox 1445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61" name="TextBox 1446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62" name="TextBox 1446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63" name="TextBox 1446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64" name="TextBox 1446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65" name="TextBox 1446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66" name="TextBox 1446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67" name="TextBox 1446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68" name="TextBox 1446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69" name="TextBox 1446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70" name="TextBox 1446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71" name="TextBox 1447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72" name="TextBox 1447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73" name="TextBox 1447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74" name="TextBox 1447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75" name="TextBox 1447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76" name="TextBox 1447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77" name="TextBox 1447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78" name="TextBox 1447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79" name="TextBox 1447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80" name="TextBox 1447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81" name="TextBox 1448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82" name="TextBox 1448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83" name="TextBox 1448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84" name="TextBox 1448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85" name="TextBox 1448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86" name="TextBox 1448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87" name="TextBox 1448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88" name="TextBox 1448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89" name="TextBox 1448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90" name="TextBox 1448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91" name="TextBox 1449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92" name="TextBox 1449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93" name="TextBox 1449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94" name="TextBox 1449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95" name="TextBox 1449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96" name="TextBox 1449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97" name="TextBox 1449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98" name="TextBox 1449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499" name="TextBox 1449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00" name="TextBox 1449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01" name="TextBox 1450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02" name="TextBox 1450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03" name="TextBox 1450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04" name="TextBox 1450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05" name="TextBox 1450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06" name="TextBox 1450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07" name="TextBox 1450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08" name="TextBox 1450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09" name="TextBox 1450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10" name="TextBox 1450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11" name="TextBox 1451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12" name="TextBox 1451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13" name="TextBox 1451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14" name="TextBox 1451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15" name="TextBox 1451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16" name="TextBox 1451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17" name="TextBox 1451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18" name="TextBox 1451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19" name="TextBox 1451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20" name="TextBox 1451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21" name="TextBox 1452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22" name="TextBox 1452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23" name="TextBox 1452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24" name="TextBox 1452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25" name="TextBox 1452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26" name="TextBox 1452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27" name="TextBox 1452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28" name="TextBox 1452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29" name="TextBox 1452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30" name="TextBox 1452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31" name="TextBox 1453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32" name="TextBox 1453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33" name="TextBox 1453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34" name="TextBox 1453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35" name="TextBox 1453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36" name="TextBox 1453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37" name="TextBox 1453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38" name="TextBox 1453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39" name="TextBox 1453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40" name="TextBox 1453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41" name="TextBox 1454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42" name="TextBox 1454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43" name="TextBox 1454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44" name="TextBox 1454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45" name="TextBox 1454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46" name="TextBox 1454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47" name="TextBox 1454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48" name="TextBox 1454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49" name="TextBox 1454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50" name="TextBox 1454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51" name="TextBox 1455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52" name="TextBox 1455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53" name="TextBox 1455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54" name="TextBox 1455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55" name="TextBox 1455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56" name="TextBox 1455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57" name="TextBox 1455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58" name="TextBox 1455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59" name="TextBox 1455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60" name="TextBox 1455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61" name="TextBox 1456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62" name="TextBox 1456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63" name="TextBox 1456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64" name="TextBox 1456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65" name="TextBox 1456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66" name="TextBox 1456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67" name="TextBox 1456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68" name="TextBox 1456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69" name="TextBox 1456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70" name="TextBox 1456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71" name="TextBox 1457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72" name="TextBox 1457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73" name="TextBox 1457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74" name="TextBox 1457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75" name="TextBox 1457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76" name="TextBox 1457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77" name="TextBox 1457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78" name="TextBox 1457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79" name="TextBox 1457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80" name="TextBox 1457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81" name="TextBox 1458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82" name="TextBox 1458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83" name="TextBox 1458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84" name="TextBox 1458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85" name="TextBox 1458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86" name="TextBox 1458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87" name="TextBox 1458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88" name="TextBox 1458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89" name="TextBox 1458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90" name="TextBox 1458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91" name="TextBox 1459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92" name="TextBox 1459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93" name="TextBox 1459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94" name="TextBox 1459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95" name="TextBox 1459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96" name="TextBox 1459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97" name="TextBox 1459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98" name="TextBox 1459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599" name="TextBox 1459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00" name="TextBox 1459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01" name="TextBox 1460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02" name="TextBox 1460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03" name="TextBox 1460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04" name="TextBox 1460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05" name="TextBox 1460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06" name="TextBox 1460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07" name="TextBox 1460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08" name="TextBox 1460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09" name="TextBox 1460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10" name="TextBox 1460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11" name="TextBox 1461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12" name="TextBox 1461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13" name="TextBox 1461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14" name="TextBox 1461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15" name="TextBox 1461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16" name="TextBox 1461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17" name="TextBox 1461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18" name="TextBox 1461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19" name="TextBox 1461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20" name="TextBox 1461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21" name="TextBox 1462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22" name="TextBox 1462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23" name="TextBox 1462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24" name="TextBox 1462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25" name="TextBox 1462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26" name="TextBox 1462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27" name="TextBox 1462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28" name="TextBox 1462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29" name="TextBox 1462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30" name="TextBox 1462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31" name="TextBox 1463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32" name="TextBox 1463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33" name="TextBox 1463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34" name="TextBox 1463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35" name="TextBox 1463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36" name="TextBox 1463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37" name="TextBox 1463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38" name="TextBox 1463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39" name="TextBox 1463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40" name="TextBox 1463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41" name="TextBox 1464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42" name="TextBox 1464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43" name="TextBox 1464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44" name="TextBox 1464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45" name="TextBox 1464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46" name="TextBox 1464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47" name="TextBox 1464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48" name="TextBox 1464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49" name="TextBox 1464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50" name="TextBox 1464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51" name="TextBox 1465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52" name="TextBox 1465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53" name="TextBox 1465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54" name="TextBox 1465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55" name="TextBox 1465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56" name="TextBox 1465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57" name="TextBox 1465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58" name="TextBox 1465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59" name="TextBox 1465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60" name="TextBox 1465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61" name="TextBox 1466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62" name="TextBox 1466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63" name="TextBox 1466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64" name="TextBox 1466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65" name="TextBox 1466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66" name="TextBox 1466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67" name="TextBox 1466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68" name="TextBox 1466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69" name="TextBox 1466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70" name="TextBox 1466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71" name="TextBox 1467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72" name="TextBox 1467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73" name="TextBox 1467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74" name="TextBox 1467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75" name="TextBox 1467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76" name="TextBox 1467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77" name="TextBox 1467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78" name="TextBox 1467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79" name="TextBox 1467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80" name="TextBox 1467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81" name="TextBox 1468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82" name="TextBox 1468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83" name="TextBox 1468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84" name="TextBox 1468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85" name="TextBox 1468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86" name="TextBox 1468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87" name="TextBox 1468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88" name="TextBox 1468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89" name="TextBox 1468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90" name="TextBox 1468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91" name="TextBox 14690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92" name="TextBox 14691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93" name="TextBox 14692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94" name="TextBox 14693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95" name="TextBox 14694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96" name="TextBox 14695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97" name="TextBox 14696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98" name="TextBox 14697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699" name="TextBox 14698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4700" name="TextBox 14699"/>
        <xdr:cNvSpPr txBox="1"/>
      </xdr:nvSpPr>
      <xdr:spPr>
        <a:xfrm>
          <a:off x="7210425" y="7077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443688</xdr:colOff>
      <xdr:row>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577413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6454" cy="264560"/>
    <xdr:sp macro="" textlink="">
      <xdr:nvSpPr>
        <xdr:cNvPr id="5" name="TextBox 4"/>
        <xdr:cNvSpPr txBox="1"/>
      </xdr:nvSpPr>
      <xdr:spPr>
        <a:xfrm flipH="1">
          <a:off x="408622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9" name="TextBox 8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2" name="TextBox 61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3" name="TextBox 62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4" name="TextBox 63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65" name="TextBox 64"/>
        <xdr:cNvSpPr txBox="1"/>
      </xdr:nvSpPr>
      <xdr:spPr>
        <a:xfrm>
          <a:off x="4536780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66" name="TextBox 65"/>
        <xdr:cNvSpPr txBox="1"/>
      </xdr:nvSpPr>
      <xdr:spPr>
        <a:xfrm>
          <a:off x="4536780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67" name="TextBox 66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8" name="TextBox 67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9" name="TextBox 68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55378</xdr:rowOff>
    </xdr:from>
    <xdr:ext cx="66454" cy="264560"/>
    <xdr:sp macro="" textlink="">
      <xdr:nvSpPr>
        <xdr:cNvPr id="70" name="TextBox 69"/>
        <xdr:cNvSpPr txBox="1"/>
      </xdr:nvSpPr>
      <xdr:spPr>
        <a:xfrm flipH="1">
          <a:off x="5857875" y="3703453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1" name="TextBox 70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2" name="TextBox 71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73" name="TextBox 72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4" name="TextBox 73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5" name="TextBox 74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76" name="TextBox 75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7" name="TextBox 76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8" name="TextBox 77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79" name="TextBox 78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0" name="TextBox 79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1" name="TextBox 80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2" name="TextBox 81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3" name="TextBox 82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84" name="TextBox 83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85" name="TextBox 84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86" name="TextBox 85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87" name="TextBox 86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88" name="TextBox 87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89" name="TextBox 88"/>
        <xdr:cNvSpPr txBox="1"/>
      </xdr:nvSpPr>
      <xdr:spPr>
        <a:xfrm>
          <a:off x="5857875" y="42481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90" name="TextBox 89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91" name="TextBox 90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92" name="TextBox 91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93" name="TextBox 92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94" name="TextBox 93"/>
        <xdr:cNvSpPr txBox="1"/>
      </xdr:nvSpPr>
      <xdr:spPr>
        <a:xfrm>
          <a:off x="5857875" y="4448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95" name="TextBox 94"/>
        <xdr:cNvSpPr txBox="1"/>
      </xdr:nvSpPr>
      <xdr:spPr>
        <a:xfrm>
          <a:off x="5857875" y="4448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96" name="TextBox 95"/>
        <xdr:cNvSpPr txBox="1"/>
      </xdr:nvSpPr>
      <xdr:spPr>
        <a:xfrm>
          <a:off x="5857875" y="4648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97" name="TextBox 96"/>
        <xdr:cNvSpPr txBox="1"/>
      </xdr:nvSpPr>
      <xdr:spPr>
        <a:xfrm>
          <a:off x="5857875" y="4648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98" name="TextBox 97"/>
        <xdr:cNvSpPr txBox="1"/>
      </xdr:nvSpPr>
      <xdr:spPr>
        <a:xfrm>
          <a:off x="5857875" y="4848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99" name="TextBox 98"/>
        <xdr:cNvSpPr txBox="1"/>
      </xdr:nvSpPr>
      <xdr:spPr>
        <a:xfrm>
          <a:off x="5857875" y="4848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100" name="TextBox 99"/>
        <xdr:cNvSpPr txBox="1"/>
      </xdr:nvSpPr>
      <xdr:spPr>
        <a:xfrm>
          <a:off x="5857875" y="504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101" name="TextBox 100"/>
        <xdr:cNvSpPr txBox="1"/>
      </xdr:nvSpPr>
      <xdr:spPr>
        <a:xfrm>
          <a:off x="5857875" y="504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102" name="TextBox 101"/>
        <xdr:cNvSpPr txBox="1"/>
      </xdr:nvSpPr>
      <xdr:spPr>
        <a:xfrm>
          <a:off x="5857875" y="524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103" name="TextBox 102"/>
        <xdr:cNvSpPr txBox="1"/>
      </xdr:nvSpPr>
      <xdr:spPr>
        <a:xfrm>
          <a:off x="5857875" y="524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104" name="TextBox 103"/>
        <xdr:cNvSpPr txBox="1"/>
      </xdr:nvSpPr>
      <xdr:spPr>
        <a:xfrm>
          <a:off x="5857875" y="5448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105" name="TextBox 104"/>
        <xdr:cNvSpPr txBox="1"/>
      </xdr:nvSpPr>
      <xdr:spPr>
        <a:xfrm>
          <a:off x="5857875" y="5648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106" name="TextBox 105"/>
        <xdr:cNvSpPr txBox="1"/>
      </xdr:nvSpPr>
      <xdr:spPr>
        <a:xfrm>
          <a:off x="5857875" y="5648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07" name="TextBox 106"/>
        <xdr:cNvSpPr txBox="1"/>
      </xdr:nvSpPr>
      <xdr:spPr>
        <a:xfrm>
          <a:off x="5857875" y="5848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08" name="TextBox 107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09" name="TextBox 108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10" name="TextBox 109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11" name="TextBox 110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2" name="TextBox 111"/>
        <xdr:cNvSpPr txBox="1"/>
      </xdr:nvSpPr>
      <xdr:spPr>
        <a:xfrm>
          <a:off x="5857875" y="7048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3" name="TextBox 112"/>
        <xdr:cNvSpPr txBox="1"/>
      </xdr:nvSpPr>
      <xdr:spPr>
        <a:xfrm>
          <a:off x="5857875" y="7048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4" name="TextBox 113"/>
        <xdr:cNvSpPr txBox="1"/>
      </xdr:nvSpPr>
      <xdr:spPr>
        <a:xfrm>
          <a:off x="5857875" y="7648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5" name="TextBox 114"/>
        <xdr:cNvSpPr txBox="1"/>
      </xdr:nvSpPr>
      <xdr:spPr>
        <a:xfrm>
          <a:off x="5857875" y="7648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6" name="TextBox 115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7" name="TextBox 116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8" name="TextBox 117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19" name="TextBox 118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20" name="TextBox 119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21" name="TextBox 120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22" name="TextBox 121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23" name="TextBox 122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24" name="TextBox 123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25" name="TextBox 124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26" name="TextBox 125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27" name="TextBox 126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28" name="TextBox 127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29" name="TextBox 128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30" name="TextBox 129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31" name="TextBox 130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32" name="TextBox 131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33" name="TextBox 132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34" name="TextBox 133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35" name="TextBox 134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36" name="TextBox 135"/>
        <xdr:cNvSpPr txBox="1"/>
      </xdr:nvSpPr>
      <xdr:spPr>
        <a:xfrm>
          <a:off x="5857875" y="8048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37" name="TextBox 136"/>
        <xdr:cNvSpPr txBox="1"/>
      </xdr:nvSpPr>
      <xdr:spPr>
        <a:xfrm>
          <a:off x="5857875" y="8048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38" name="TextBox 137"/>
        <xdr:cNvSpPr txBox="1"/>
      </xdr:nvSpPr>
      <xdr:spPr>
        <a:xfrm>
          <a:off x="5857875" y="8248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39" name="TextBox 138"/>
        <xdr:cNvSpPr txBox="1"/>
      </xdr:nvSpPr>
      <xdr:spPr>
        <a:xfrm>
          <a:off x="5857875" y="8248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40" name="TextBox 139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41" name="TextBox 140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42" name="TextBox 141"/>
        <xdr:cNvSpPr txBox="1"/>
      </xdr:nvSpPr>
      <xdr:spPr>
        <a:xfrm>
          <a:off x="585787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43" name="TextBox 142"/>
        <xdr:cNvSpPr txBox="1"/>
      </xdr:nvSpPr>
      <xdr:spPr>
        <a:xfrm>
          <a:off x="585787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44" name="TextBox 143"/>
        <xdr:cNvSpPr txBox="1"/>
      </xdr:nvSpPr>
      <xdr:spPr>
        <a:xfrm>
          <a:off x="5857875" y="8848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45" name="TextBox 144"/>
        <xdr:cNvSpPr txBox="1"/>
      </xdr:nvSpPr>
      <xdr:spPr>
        <a:xfrm>
          <a:off x="5857875" y="8848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46" name="TextBox 145"/>
        <xdr:cNvSpPr txBox="1"/>
      </xdr:nvSpPr>
      <xdr:spPr>
        <a:xfrm>
          <a:off x="5857875" y="9048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47" name="TextBox 146"/>
        <xdr:cNvSpPr txBox="1"/>
      </xdr:nvSpPr>
      <xdr:spPr>
        <a:xfrm>
          <a:off x="5857875" y="9048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48" name="TextBox 147"/>
        <xdr:cNvSpPr txBox="1"/>
      </xdr:nvSpPr>
      <xdr:spPr>
        <a:xfrm>
          <a:off x="5857875" y="9248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49" name="TextBox 148"/>
        <xdr:cNvSpPr txBox="1"/>
      </xdr:nvSpPr>
      <xdr:spPr>
        <a:xfrm>
          <a:off x="5857875" y="9248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50" name="TextBox 149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51" name="TextBox 150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52" name="TextBox 151"/>
        <xdr:cNvSpPr txBox="1"/>
      </xdr:nvSpPr>
      <xdr:spPr>
        <a:xfrm>
          <a:off x="5857875" y="10448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53" name="TextBox 152"/>
        <xdr:cNvSpPr txBox="1"/>
      </xdr:nvSpPr>
      <xdr:spPr>
        <a:xfrm>
          <a:off x="5857875" y="10448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54" name="TextBox 153"/>
        <xdr:cNvSpPr txBox="1"/>
      </xdr:nvSpPr>
      <xdr:spPr>
        <a:xfrm>
          <a:off x="5857875" y="10934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55" name="TextBox 154"/>
        <xdr:cNvSpPr txBox="1"/>
      </xdr:nvSpPr>
      <xdr:spPr>
        <a:xfrm>
          <a:off x="5857875" y="10934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56" name="TextBox 155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57" name="TextBox 156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58" name="TextBox 157"/>
        <xdr:cNvSpPr txBox="1"/>
      </xdr:nvSpPr>
      <xdr:spPr>
        <a:xfrm>
          <a:off x="5857875" y="9648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159" name="TextBox 158"/>
        <xdr:cNvSpPr txBox="1"/>
      </xdr:nvSpPr>
      <xdr:spPr>
        <a:xfrm>
          <a:off x="5857875" y="9648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60" name="TextBox 159"/>
        <xdr:cNvSpPr txBox="1"/>
      </xdr:nvSpPr>
      <xdr:spPr>
        <a:xfrm>
          <a:off x="5857875" y="9848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61" name="TextBox 160"/>
        <xdr:cNvSpPr txBox="1"/>
      </xdr:nvSpPr>
      <xdr:spPr>
        <a:xfrm>
          <a:off x="5857875" y="9848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62" name="TextBox 161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63" name="TextBox 162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64" name="TextBox 163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65" name="TextBox 164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66" name="TextBox 165"/>
        <xdr:cNvSpPr txBox="1"/>
      </xdr:nvSpPr>
      <xdr:spPr>
        <a:xfrm>
          <a:off x="5857875" y="11334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67" name="TextBox 166"/>
        <xdr:cNvSpPr txBox="1"/>
      </xdr:nvSpPr>
      <xdr:spPr>
        <a:xfrm>
          <a:off x="5857875" y="11334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68" name="TextBox 167"/>
        <xdr:cNvSpPr txBox="1"/>
      </xdr:nvSpPr>
      <xdr:spPr>
        <a:xfrm>
          <a:off x="5857875" y="11801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69" name="TextBox 168"/>
        <xdr:cNvSpPr txBox="1"/>
      </xdr:nvSpPr>
      <xdr:spPr>
        <a:xfrm>
          <a:off x="5857875" y="11801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70" name="TextBox 169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71" name="TextBox 170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72" name="TextBox 171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73" name="TextBox 172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74" name="TextBox 173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75" name="TextBox 174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76" name="TextBox 175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77" name="TextBox 176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78" name="TextBox 177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79" name="TextBox 178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80" name="TextBox 179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81" name="TextBox 180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82" name="TextBox 181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83" name="TextBox 182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84" name="TextBox 183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85" name="TextBox 184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86" name="TextBox 185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87" name="TextBox 186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88" name="TextBox 187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89" name="TextBox 188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90" name="TextBox 189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91" name="TextBox 190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92" name="TextBox 191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93" name="TextBox 192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94" name="TextBox 193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95" name="TextBox 194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96" name="TextBox 195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97" name="TextBox 196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98" name="TextBox 197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199" name="TextBox 198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00" name="TextBox 199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01" name="TextBox 200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02" name="TextBox 201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03" name="TextBox 202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04" name="TextBox 203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05" name="TextBox 204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06" name="TextBox 205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07" name="TextBox 206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08" name="TextBox 207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09" name="TextBox 208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10" name="TextBox 209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11" name="TextBox 210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12" name="TextBox 211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13" name="TextBox 212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214" name="TextBox 213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215" name="TextBox 214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216" name="TextBox 215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217" name="TextBox 216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218" name="TextBox 217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219" name="TextBox 218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220" name="TextBox 219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221" name="TextBox 220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222" name="TextBox 221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223" name="TextBox 222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224" name="TextBox 223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225" name="TextBox 224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226" name="TextBox 225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227" name="TextBox 226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228" name="TextBox 227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229" name="TextBox 228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30" name="TextBox 229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31" name="TextBox 230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32" name="TextBox 231"/>
        <xdr:cNvSpPr txBox="1"/>
      </xdr:nvSpPr>
      <xdr:spPr>
        <a:xfrm>
          <a:off x="5857875" y="4448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33" name="TextBox 232"/>
        <xdr:cNvSpPr txBox="1"/>
      </xdr:nvSpPr>
      <xdr:spPr>
        <a:xfrm>
          <a:off x="5857875" y="4448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34" name="TextBox 233"/>
        <xdr:cNvSpPr txBox="1"/>
      </xdr:nvSpPr>
      <xdr:spPr>
        <a:xfrm>
          <a:off x="5857875" y="4648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235" name="TextBox 234"/>
        <xdr:cNvSpPr txBox="1"/>
      </xdr:nvSpPr>
      <xdr:spPr>
        <a:xfrm>
          <a:off x="5857875" y="47146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36" name="TextBox 235"/>
        <xdr:cNvSpPr txBox="1"/>
      </xdr:nvSpPr>
      <xdr:spPr>
        <a:xfrm>
          <a:off x="5857875" y="4848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37" name="TextBox 236"/>
        <xdr:cNvSpPr txBox="1"/>
      </xdr:nvSpPr>
      <xdr:spPr>
        <a:xfrm>
          <a:off x="5857875" y="4848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38" name="TextBox 237"/>
        <xdr:cNvSpPr txBox="1"/>
      </xdr:nvSpPr>
      <xdr:spPr>
        <a:xfrm>
          <a:off x="5857875" y="504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39" name="TextBox 238"/>
        <xdr:cNvSpPr txBox="1"/>
      </xdr:nvSpPr>
      <xdr:spPr>
        <a:xfrm>
          <a:off x="5857875" y="504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240" name="TextBox 239"/>
        <xdr:cNvSpPr txBox="1"/>
      </xdr:nvSpPr>
      <xdr:spPr>
        <a:xfrm>
          <a:off x="5857875" y="53147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41" name="TextBox 240"/>
        <xdr:cNvSpPr txBox="1"/>
      </xdr:nvSpPr>
      <xdr:spPr>
        <a:xfrm>
          <a:off x="5857875" y="5448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42" name="TextBox 241"/>
        <xdr:cNvSpPr txBox="1"/>
      </xdr:nvSpPr>
      <xdr:spPr>
        <a:xfrm>
          <a:off x="5857875" y="5648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43" name="TextBox 242"/>
        <xdr:cNvSpPr txBox="1"/>
      </xdr:nvSpPr>
      <xdr:spPr>
        <a:xfrm>
          <a:off x="5857875" y="5648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244" name="TextBox 243"/>
        <xdr:cNvSpPr txBox="1"/>
      </xdr:nvSpPr>
      <xdr:spPr>
        <a:xfrm>
          <a:off x="5857875" y="59148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45" name="TextBox 244"/>
        <xdr:cNvSpPr txBox="1"/>
      </xdr:nvSpPr>
      <xdr:spPr>
        <a:xfrm>
          <a:off x="5857875" y="7648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46" name="TextBox 245"/>
        <xdr:cNvSpPr txBox="1"/>
      </xdr:nvSpPr>
      <xdr:spPr>
        <a:xfrm>
          <a:off x="5857875" y="7648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47" name="TextBox 246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48" name="TextBox 247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49" name="TextBox 248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66454" cy="264560"/>
    <xdr:sp macro="" textlink="">
      <xdr:nvSpPr>
        <xdr:cNvPr id="250" name="TextBox 249"/>
        <xdr:cNvSpPr txBox="1"/>
      </xdr:nvSpPr>
      <xdr:spPr>
        <a:xfrm>
          <a:off x="5857875" y="7848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51" name="TextBox 250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52" name="TextBox 251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53" name="TextBox 252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54" name="TextBox 253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55" name="TextBox 254"/>
        <xdr:cNvSpPr txBox="1"/>
      </xdr:nvSpPr>
      <xdr:spPr>
        <a:xfrm>
          <a:off x="5857875" y="7048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66454" cy="264560"/>
    <xdr:sp macro="" textlink="">
      <xdr:nvSpPr>
        <xdr:cNvPr id="256" name="TextBox 255"/>
        <xdr:cNvSpPr txBox="1"/>
      </xdr:nvSpPr>
      <xdr:spPr>
        <a:xfrm>
          <a:off x="5857875" y="71149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57" name="TextBox 256"/>
        <xdr:cNvSpPr txBox="1"/>
      </xdr:nvSpPr>
      <xdr:spPr>
        <a:xfrm>
          <a:off x="5857875" y="7648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58" name="TextBox 257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59" name="TextBox 258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60" name="TextBox 259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61" name="TextBox 260"/>
        <xdr:cNvSpPr txBox="1"/>
      </xdr:nvSpPr>
      <xdr:spPr>
        <a:xfrm>
          <a:off x="5857875" y="7648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62" name="TextBox 261"/>
        <xdr:cNvSpPr txBox="1"/>
      </xdr:nvSpPr>
      <xdr:spPr>
        <a:xfrm>
          <a:off x="5857875" y="7648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63" name="TextBox 262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64" name="TextBox 263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65" name="TextBox 264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66454" cy="264560"/>
    <xdr:sp macro="" textlink="">
      <xdr:nvSpPr>
        <xdr:cNvPr id="266" name="TextBox 265"/>
        <xdr:cNvSpPr txBox="1"/>
      </xdr:nvSpPr>
      <xdr:spPr>
        <a:xfrm>
          <a:off x="5857875" y="7848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67" name="TextBox 266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68" name="TextBox 267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69" name="TextBox 268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70" name="TextBox 269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71" name="TextBox 270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72" name="TextBox 271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73" name="TextBox 272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74" name="TextBox 273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75" name="TextBox 274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66454" cy="264560"/>
    <xdr:sp macro="" textlink="">
      <xdr:nvSpPr>
        <xdr:cNvPr id="276" name="TextBox 275"/>
        <xdr:cNvSpPr txBox="1"/>
      </xdr:nvSpPr>
      <xdr:spPr>
        <a:xfrm>
          <a:off x="5857875" y="7848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77" name="TextBox 276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78" name="TextBox 277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79" name="TextBox 278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80" name="TextBox 279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81" name="TextBox 280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82" name="TextBox 281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83" name="TextBox 282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84" name="TextBox 283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85" name="TextBox 284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66454" cy="264560"/>
    <xdr:sp macro="" textlink="">
      <xdr:nvSpPr>
        <xdr:cNvPr id="286" name="TextBox 285"/>
        <xdr:cNvSpPr txBox="1"/>
      </xdr:nvSpPr>
      <xdr:spPr>
        <a:xfrm>
          <a:off x="5857875" y="7848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87" name="TextBox 286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88" name="TextBox 287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89" name="TextBox 288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0" name="TextBox 289"/>
        <xdr:cNvSpPr txBox="1"/>
      </xdr:nvSpPr>
      <xdr:spPr>
        <a:xfrm>
          <a:off x="5857875" y="8048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1" name="TextBox 290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2" name="TextBox 291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3" name="TextBox 292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4" name="TextBox 293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5" name="TextBox 294"/>
        <xdr:cNvSpPr txBox="1"/>
      </xdr:nvSpPr>
      <xdr:spPr>
        <a:xfrm>
          <a:off x="5857875" y="8048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66454" cy="264560"/>
    <xdr:sp macro="" textlink="">
      <xdr:nvSpPr>
        <xdr:cNvPr id="296" name="TextBox 295"/>
        <xdr:cNvSpPr txBox="1"/>
      </xdr:nvSpPr>
      <xdr:spPr>
        <a:xfrm>
          <a:off x="5857875" y="81150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7" name="TextBox 296"/>
        <xdr:cNvSpPr txBox="1"/>
      </xdr:nvSpPr>
      <xdr:spPr>
        <a:xfrm>
          <a:off x="5857875" y="8248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8" name="TextBox 297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9" name="TextBox 298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00" name="TextBox 299"/>
        <xdr:cNvSpPr txBox="1"/>
      </xdr:nvSpPr>
      <xdr:spPr>
        <a:xfrm>
          <a:off x="585787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01" name="TextBox 300"/>
        <xdr:cNvSpPr txBox="1"/>
      </xdr:nvSpPr>
      <xdr:spPr>
        <a:xfrm>
          <a:off x="5857875" y="8248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02" name="TextBox 301"/>
        <xdr:cNvSpPr txBox="1"/>
      </xdr:nvSpPr>
      <xdr:spPr>
        <a:xfrm>
          <a:off x="5857875" y="8248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03" name="TextBox 302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04" name="TextBox 303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05" name="TextBox 304"/>
        <xdr:cNvSpPr txBox="1"/>
      </xdr:nvSpPr>
      <xdr:spPr>
        <a:xfrm>
          <a:off x="585787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66454" cy="264560"/>
    <xdr:sp macro="" textlink="">
      <xdr:nvSpPr>
        <xdr:cNvPr id="306" name="TextBox 305"/>
        <xdr:cNvSpPr txBox="1"/>
      </xdr:nvSpPr>
      <xdr:spPr>
        <a:xfrm>
          <a:off x="5857875" y="87151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07" name="TextBox 306"/>
        <xdr:cNvSpPr txBox="1"/>
      </xdr:nvSpPr>
      <xdr:spPr>
        <a:xfrm>
          <a:off x="5857875" y="8848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08" name="TextBox 307"/>
        <xdr:cNvSpPr txBox="1"/>
      </xdr:nvSpPr>
      <xdr:spPr>
        <a:xfrm>
          <a:off x="5857875" y="9048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09" name="TextBox 308"/>
        <xdr:cNvSpPr txBox="1"/>
      </xdr:nvSpPr>
      <xdr:spPr>
        <a:xfrm>
          <a:off x="5857875" y="9048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10" name="TextBox 309"/>
        <xdr:cNvSpPr txBox="1"/>
      </xdr:nvSpPr>
      <xdr:spPr>
        <a:xfrm>
          <a:off x="5857875" y="9248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11" name="TextBox 310"/>
        <xdr:cNvSpPr txBox="1"/>
      </xdr:nvSpPr>
      <xdr:spPr>
        <a:xfrm>
          <a:off x="5857875" y="8848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12" name="TextBox 311"/>
        <xdr:cNvSpPr txBox="1"/>
      </xdr:nvSpPr>
      <xdr:spPr>
        <a:xfrm>
          <a:off x="5857875" y="8848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13" name="TextBox 312"/>
        <xdr:cNvSpPr txBox="1"/>
      </xdr:nvSpPr>
      <xdr:spPr>
        <a:xfrm>
          <a:off x="5857875" y="9048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14" name="TextBox 313"/>
        <xdr:cNvSpPr txBox="1"/>
      </xdr:nvSpPr>
      <xdr:spPr>
        <a:xfrm>
          <a:off x="5857875" y="9048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15" name="TextBox 314"/>
        <xdr:cNvSpPr txBox="1"/>
      </xdr:nvSpPr>
      <xdr:spPr>
        <a:xfrm>
          <a:off x="5857875" y="9248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66454" cy="264560"/>
    <xdr:sp macro="" textlink="">
      <xdr:nvSpPr>
        <xdr:cNvPr id="316" name="TextBox 315"/>
        <xdr:cNvSpPr txBox="1"/>
      </xdr:nvSpPr>
      <xdr:spPr>
        <a:xfrm>
          <a:off x="5857875" y="93152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17" name="TextBox 316"/>
        <xdr:cNvSpPr txBox="1"/>
      </xdr:nvSpPr>
      <xdr:spPr>
        <a:xfrm>
          <a:off x="5857875" y="9848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18" name="TextBox 317"/>
        <xdr:cNvSpPr txBox="1"/>
      </xdr:nvSpPr>
      <xdr:spPr>
        <a:xfrm>
          <a:off x="5857875" y="9848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19" name="TextBox 318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20" name="TextBox 319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21" name="TextBox 320"/>
        <xdr:cNvSpPr txBox="1"/>
      </xdr:nvSpPr>
      <xdr:spPr>
        <a:xfrm>
          <a:off x="5857875" y="10448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22" name="TextBox 321"/>
        <xdr:cNvSpPr txBox="1"/>
      </xdr:nvSpPr>
      <xdr:spPr>
        <a:xfrm>
          <a:off x="5857875" y="10448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23" name="TextBox 322"/>
        <xdr:cNvSpPr txBox="1"/>
      </xdr:nvSpPr>
      <xdr:spPr>
        <a:xfrm>
          <a:off x="5857875" y="10934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24" name="TextBox 323"/>
        <xdr:cNvSpPr txBox="1"/>
      </xdr:nvSpPr>
      <xdr:spPr>
        <a:xfrm>
          <a:off x="5857875" y="10934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25" name="TextBox 324"/>
        <xdr:cNvSpPr txBox="1"/>
      </xdr:nvSpPr>
      <xdr:spPr>
        <a:xfrm>
          <a:off x="5857875" y="10448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26" name="TextBox 325"/>
        <xdr:cNvSpPr txBox="1"/>
      </xdr:nvSpPr>
      <xdr:spPr>
        <a:xfrm>
          <a:off x="5857875" y="10448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27" name="TextBox 326"/>
        <xdr:cNvSpPr txBox="1"/>
      </xdr:nvSpPr>
      <xdr:spPr>
        <a:xfrm>
          <a:off x="5857875" y="10448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28" name="TextBox 327"/>
        <xdr:cNvSpPr txBox="1"/>
      </xdr:nvSpPr>
      <xdr:spPr>
        <a:xfrm>
          <a:off x="5857875" y="10448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29" name="TextBox 328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30" name="TextBox 329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31" name="TextBox 330"/>
        <xdr:cNvSpPr txBox="1"/>
      </xdr:nvSpPr>
      <xdr:spPr>
        <a:xfrm>
          <a:off x="5857875" y="11334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32" name="TextBox 331"/>
        <xdr:cNvSpPr txBox="1"/>
      </xdr:nvSpPr>
      <xdr:spPr>
        <a:xfrm>
          <a:off x="5857875" y="11334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33" name="TextBox 332"/>
        <xdr:cNvSpPr txBox="1"/>
      </xdr:nvSpPr>
      <xdr:spPr>
        <a:xfrm>
          <a:off x="5857875" y="11801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34" name="TextBox 333"/>
        <xdr:cNvSpPr txBox="1"/>
      </xdr:nvSpPr>
      <xdr:spPr>
        <a:xfrm>
          <a:off x="5857875" y="11801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35" name="TextBox 334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36" name="TextBox 335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37" name="TextBox 336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38" name="TextBox 337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39" name="TextBox 338"/>
        <xdr:cNvSpPr txBox="1"/>
      </xdr:nvSpPr>
      <xdr:spPr>
        <a:xfrm>
          <a:off x="5857875" y="11334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40" name="TextBox 339"/>
        <xdr:cNvSpPr txBox="1"/>
      </xdr:nvSpPr>
      <xdr:spPr>
        <a:xfrm>
          <a:off x="5857875" y="11334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41" name="TextBox 340"/>
        <xdr:cNvSpPr txBox="1"/>
      </xdr:nvSpPr>
      <xdr:spPr>
        <a:xfrm>
          <a:off x="5857875" y="11801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42" name="TextBox 341"/>
        <xdr:cNvSpPr txBox="1"/>
      </xdr:nvSpPr>
      <xdr:spPr>
        <a:xfrm>
          <a:off x="5857875" y="11801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43" name="TextBox 342"/>
        <xdr:cNvSpPr txBox="1"/>
      </xdr:nvSpPr>
      <xdr:spPr>
        <a:xfrm>
          <a:off x="5857875" y="11334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44" name="TextBox 343"/>
        <xdr:cNvSpPr txBox="1"/>
      </xdr:nvSpPr>
      <xdr:spPr>
        <a:xfrm>
          <a:off x="5857875" y="11334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45" name="TextBox 344"/>
        <xdr:cNvSpPr txBox="1"/>
      </xdr:nvSpPr>
      <xdr:spPr>
        <a:xfrm>
          <a:off x="5857875" y="11334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46" name="TextBox 345"/>
        <xdr:cNvSpPr txBox="1"/>
      </xdr:nvSpPr>
      <xdr:spPr>
        <a:xfrm>
          <a:off x="5857875" y="11334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47" name="TextBox 346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48" name="TextBox 347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49" name="TextBox 348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50" name="TextBox 349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51" name="TextBox 350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52" name="TextBox 351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53" name="TextBox 352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54" name="TextBox 353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55" name="TextBox 354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56" name="TextBox 355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57" name="TextBox 356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58" name="TextBox 357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59" name="TextBox 358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0" name="TextBox 359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1" name="TextBox 360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2" name="TextBox 361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3" name="TextBox 362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4" name="TextBox 363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5" name="TextBox 364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6" name="TextBox 365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7" name="TextBox 366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8" name="TextBox 367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9" name="TextBox 368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70" name="TextBox 369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71" name="TextBox 370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72" name="TextBox 371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73" name="TextBox 372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74" name="TextBox 373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75" name="TextBox 374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76" name="TextBox 375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77" name="TextBox 376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78" name="TextBox 377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79" name="TextBox 378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80" name="TextBox 379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81" name="TextBox 380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82" name="TextBox 381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83" name="TextBox 382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84" name="TextBox 383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85" name="TextBox 384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86" name="TextBox 385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87" name="TextBox 386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88" name="TextBox 387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89" name="TextBox 388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90" name="TextBox 389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91" name="TextBox 390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92" name="TextBox 391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93" name="TextBox 392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94" name="TextBox 393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95" name="TextBox 394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96" name="TextBox 395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97" name="TextBox 396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98" name="TextBox 397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99" name="TextBox 398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400" name="TextBox 399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401" name="TextBox 400"/>
        <xdr:cNvSpPr txBox="1"/>
      </xdr:nvSpPr>
      <xdr:spPr>
        <a:xfrm>
          <a:off x="4536780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402" name="TextBox 401"/>
        <xdr:cNvSpPr txBox="1"/>
      </xdr:nvSpPr>
      <xdr:spPr>
        <a:xfrm>
          <a:off x="4536780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9</xdr:row>
      <xdr:rowOff>0</xdr:rowOff>
    </xdr:from>
    <xdr:ext cx="66454" cy="264560"/>
    <xdr:sp macro="" textlink="">
      <xdr:nvSpPr>
        <xdr:cNvPr id="403" name="TextBox 402"/>
        <xdr:cNvSpPr txBox="1"/>
      </xdr:nvSpPr>
      <xdr:spPr>
        <a:xfrm flipH="1">
          <a:off x="4673231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454" cy="264560"/>
    <xdr:sp macro="" textlink="">
      <xdr:nvSpPr>
        <xdr:cNvPr id="406" name="TextBox 405"/>
        <xdr:cNvSpPr txBox="1"/>
      </xdr:nvSpPr>
      <xdr:spPr>
        <a:xfrm flipH="1">
          <a:off x="408622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10" name="TextBox 409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63" name="TextBox 462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64" name="TextBox 46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65" name="TextBox 464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466" name="TextBox 465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467" name="TextBox 466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68" name="TextBox 467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69" name="TextBox 468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70" name="TextBox 469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71" name="TextBox 470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72" name="TextBox 471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73" name="TextBox 472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74" name="TextBox 473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75" name="TextBox 474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76" name="TextBox 475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77" name="TextBox 476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78" name="TextBox 477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79" name="TextBox 478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80" name="TextBox 479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1" name="TextBox 480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2" name="TextBox 481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3" name="TextBox 482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4" name="TextBox 48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5" name="TextBox 484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6" name="TextBox 485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7" name="TextBox 486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8" name="TextBox 487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489" name="TextBox 488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490" name="TextBox 489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491" name="TextBox 490"/>
        <xdr:cNvSpPr txBox="1"/>
      </xdr:nvSpPr>
      <xdr:spPr>
        <a:xfrm flipH="1">
          <a:off x="4673231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454" cy="264560"/>
    <xdr:sp macro="" textlink="">
      <xdr:nvSpPr>
        <xdr:cNvPr id="494" name="TextBox 493"/>
        <xdr:cNvSpPr txBox="1"/>
      </xdr:nvSpPr>
      <xdr:spPr>
        <a:xfrm flipH="1">
          <a:off x="408622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44302</xdr:colOff>
      <xdr:row>3</xdr:row>
      <xdr:rowOff>44303</xdr:rowOff>
    </xdr:from>
    <xdr:ext cx="125375" cy="264560"/>
    <xdr:sp macro="" textlink="">
      <xdr:nvSpPr>
        <xdr:cNvPr id="498" name="TextBox 497"/>
        <xdr:cNvSpPr txBox="1"/>
      </xdr:nvSpPr>
      <xdr:spPr>
        <a:xfrm>
          <a:off x="587227" y="131112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51" name="TextBox 550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121831</xdr:colOff>
      <xdr:row>3</xdr:row>
      <xdr:rowOff>254739</xdr:rowOff>
    </xdr:from>
    <xdr:ext cx="125375" cy="264560"/>
    <xdr:sp macro="" textlink="">
      <xdr:nvSpPr>
        <xdr:cNvPr id="552" name="TextBox 551"/>
        <xdr:cNvSpPr txBox="1"/>
      </xdr:nvSpPr>
      <xdr:spPr>
        <a:xfrm>
          <a:off x="664756" y="1521564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53" name="TextBox 552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554" name="TextBox 553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555" name="TextBox 554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556" name="TextBox 555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57" name="TextBox 556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58" name="TextBox 557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559" name="TextBox 558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60" name="TextBox 559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61" name="TextBox 560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562" name="TextBox 561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63" name="TextBox 562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64" name="TextBox 56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565" name="TextBox 564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66" name="TextBox 565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67" name="TextBox 566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568" name="TextBox 567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69" name="TextBox 568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70" name="TextBox 569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71" name="TextBox 570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72" name="TextBox 571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1583807</xdr:colOff>
      <xdr:row>4</xdr:row>
      <xdr:rowOff>509477</xdr:rowOff>
    </xdr:from>
    <xdr:ext cx="125375" cy="264560"/>
    <xdr:sp macro="" textlink="">
      <xdr:nvSpPr>
        <xdr:cNvPr id="573" name="TextBox 572"/>
        <xdr:cNvSpPr txBox="1"/>
      </xdr:nvSpPr>
      <xdr:spPr>
        <a:xfrm>
          <a:off x="2126732" y="25192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74" name="TextBox 57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1838546</xdr:colOff>
      <xdr:row>4</xdr:row>
      <xdr:rowOff>487326</xdr:rowOff>
    </xdr:from>
    <xdr:ext cx="125375" cy="264560"/>
    <xdr:sp macro="" textlink="">
      <xdr:nvSpPr>
        <xdr:cNvPr id="575" name="TextBox 574"/>
        <xdr:cNvSpPr txBox="1"/>
      </xdr:nvSpPr>
      <xdr:spPr>
        <a:xfrm>
          <a:off x="2381471" y="2516151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76" name="TextBox 575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577" name="TextBox 576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578" name="TextBox 577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579" name="TextBox 578"/>
        <xdr:cNvSpPr txBox="1"/>
      </xdr:nvSpPr>
      <xdr:spPr>
        <a:xfrm flipH="1">
          <a:off x="4673231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454" cy="264560"/>
    <xdr:sp macro="" textlink="">
      <xdr:nvSpPr>
        <xdr:cNvPr id="582" name="TextBox 581"/>
        <xdr:cNvSpPr txBox="1"/>
      </xdr:nvSpPr>
      <xdr:spPr>
        <a:xfrm flipH="1">
          <a:off x="408622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66453</xdr:colOff>
      <xdr:row>4</xdr:row>
      <xdr:rowOff>631308</xdr:rowOff>
    </xdr:from>
    <xdr:ext cx="125375" cy="264560"/>
    <xdr:sp macro="" textlink="">
      <xdr:nvSpPr>
        <xdr:cNvPr id="586" name="TextBox 585"/>
        <xdr:cNvSpPr txBox="1"/>
      </xdr:nvSpPr>
      <xdr:spPr>
        <a:xfrm>
          <a:off x="609378" y="251725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39" name="TextBox 638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542703</xdr:colOff>
      <xdr:row>4</xdr:row>
      <xdr:rowOff>553780</xdr:rowOff>
    </xdr:from>
    <xdr:ext cx="125375" cy="264560"/>
    <xdr:sp macro="" textlink="">
      <xdr:nvSpPr>
        <xdr:cNvPr id="640" name="TextBox 639"/>
        <xdr:cNvSpPr txBox="1"/>
      </xdr:nvSpPr>
      <xdr:spPr>
        <a:xfrm>
          <a:off x="1085628" y="251593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41" name="TextBox 640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642" name="TextBox 641"/>
        <xdr:cNvSpPr txBox="1"/>
      </xdr:nvSpPr>
      <xdr:spPr>
        <a:xfrm>
          <a:off x="4536780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643" name="TextBox 642"/>
        <xdr:cNvSpPr txBox="1"/>
      </xdr:nvSpPr>
      <xdr:spPr>
        <a:xfrm>
          <a:off x="4536780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1018953</xdr:colOff>
      <xdr:row>3</xdr:row>
      <xdr:rowOff>387646</xdr:rowOff>
    </xdr:from>
    <xdr:ext cx="66454" cy="264560"/>
    <xdr:sp macro="" textlink="">
      <xdr:nvSpPr>
        <xdr:cNvPr id="644" name="TextBox 643"/>
        <xdr:cNvSpPr txBox="1"/>
      </xdr:nvSpPr>
      <xdr:spPr>
        <a:xfrm flipH="1">
          <a:off x="1561878" y="1654471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45" name="TextBox 644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46" name="TextBox 645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647" name="TextBox 646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48" name="TextBox 647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49" name="TextBox 648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650" name="TextBox 649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51" name="TextBox 650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52" name="TextBox 651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653" name="TextBox 652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54" name="TextBox 653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55" name="TextBox 654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656" name="TextBox 655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57" name="TextBox 656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58" name="TextBox 657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59" name="TextBox 658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60" name="TextBox 659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443023</xdr:colOff>
      <xdr:row>3</xdr:row>
      <xdr:rowOff>199361</xdr:rowOff>
    </xdr:from>
    <xdr:ext cx="125375" cy="264560"/>
    <xdr:sp macro="" textlink="">
      <xdr:nvSpPr>
        <xdr:cNvPr id="661" name="TextBox 660"/>
        <xdr:cNvSpPr txBox="1"/>
      </xdr:nvSpPr>
      <xdr:spPr>
        <a:xfrm>
          <a:off x="985948" y="146618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62" name="TextBox 661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1938226</xdr:colOff>
      <xdr:row>4</xdr:row>
      <xdr:rowOff>542703</xdr:rowOff>
    </xdr:from>
    <xdr:ext cx="125375" cy="264560"/>
    <xdr:sp macro="" textlink="">
      <xdr:nvSpPr>
        <xdr:cNvPr id="663" name="TextBox 662"/>
        <xdr:cNvSpPr txBox="1"/>
      </xdr:nvSpPr>
      <xdr:spPr>
        <a:xfrm>
          <a:off x="2481151" y="251437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64" name="TextBox 663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665" name="TextBox 664"/>
        <xdr:cNvSpPr txBox="1"/>
      </xdr:nvSpPr>
      <xdr:spPr>
        <a:xfrm>
          <a:off x="4536780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666" name="TextBox 665"/>
        <xdr:cNvSpPr txBox="1"/>
      </xdr:nvSpPr>
      <xdr:spPr>
        <a:xfrm>
          <a:off x="4536780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11</xdr:row>
      <xdr:rowOff>0</xdr:rowOff>
    </xdr:from>
    <xdr:ext cx="66454" cy="264560"/>
    <xdr:sp macro="" textlink="">
      <xdr:nvSpPr>
        <xdr:cNvPr id="667" name="TextBox 666"/>
        <xdr:cNvSpPr txBox="1"/>
      </xdr:nvSpPr>
      <xdr:spPr>
        <a:xfrm flipH="1">
          <a:off x="4673231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68" name="TextBox 667"/>
        <xdr:cNvSpPr txBox="1"/>
      </xdr:nvSpPr>
      <xdr:spPr>
        <a:xfrm>
          <a:off x="5857875" y="7048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69" name="TextBox 668"/>
        <xdr:cNvSpPr txBox="1"/>
      </xdr:nvSpPr>
      <xdr:spPr>
        <a:xfrm>
          <a:off x="5857875" y="7048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70" name="TextBox 669"/>
        <xdr:cNvSpPr txBox="1"/>
      </xdr:nvSpPr>
      <xdr:spPr>
        <a:xfrm>
          <a:off x="5857875" y="7048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66454" cy="264560"/>
    <xdr:sp macro="" textlink="">
      <xdr:nvSpPr>
        <xdr:cNvPr id="671" name="TextBox 670"/>
        <xdr:cNvSpPr txBox="1"/>
      </xdr:nvSpPr>
      <xdr:spPr>
        <a:xfrm>
          <a:off x="5857875" y="71149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72" name="TextBox 671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73" name="TextBox 672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74" name="TextBox 673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75" name="TextBox 674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76" name="TextBox 675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77" name="TextBox 676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78" name="TextBox 677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79" name="TextBox 678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80" name="TextBox 679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81" name="TextBox 680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82" name="TextBox 681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83" name="TextBox 682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84" name="TextBox 683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85" name="TextBox 684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86" name="TextBox 685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87" name="TextBox 686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88" name="TextBox 687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89" name="TextBox 688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90" name="TextBox 689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91" name="TextBox 690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92" name="TextBox 691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93" name="TextBox 692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94" name="TextBox 693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95" name="TextBox 694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96" name="TextBox 695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97" name="TextBox 696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98" name="TextBox 697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699" name="TextBox 698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00" name="TextBox 699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01" name="TextBox 700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02" name="TextBox 701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703" name="TextBox 702"/>
        <xdr:cNvSpPr txBox="1"/>
      </xdr:nvSpPr>
      <xdr:spPr>
        <a:xfrm>
          <a:off x="5857875" y="61148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04" name="TextBox 703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05" name="TextBox 704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06" name="TextBox 705"/>
        <xdr:cNvSpPr txBox="1"/>
      </xdr:nvSpPr>
      <xdr:spPr>
        <a:xfrm>
          <a:off x="5857875" y="5648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07" name="TextBox 706"/>
        <xdr:cNvSpPr txBox="1"/>
      </xdr:nvSpPr>
      <xdr:spPr>
        <a:xfrm>
          <a:off x="5857875" y="5848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08" name="TextBox 707"/>
        <xdr:cNvSpPr txBox="1"/>
      </xdr:nvSpPr>
      <xdr:spPr>
        <a:xfrm>
          <a:off x="5857875" y="5848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09" name="TextBox 708"/>
        <xdr:cNvSpPr txBox="1"/>
      </xdr:nvSpPr>
      <xdr:spPr>
        <a:xfrm>
          <a:off x="5857875" y="5648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10" name="TextBox 709"/>
        <xdr:cNvSpPr txBox="1"/>
      </xdr:nvSpPr>
      <xdr:spPr>
        <a:xfrm>
          <a:off x="5857875" y="5848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11" name="TextBox 710"/>
        <xdr:cNvSpPr txBox="1"/>
      </xdr:nvSpPr>
      <xdr:spPr>
        <a:xfrm>
          <a:off x="5857875" y="5848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12" name="TextBox 711"/>
        <xdr:cNvSpPr txBox="1"/>
      </xdr:nvSpPr>
      <xdr:spPr>
        <a:xfrm>
          <a:off x="5857875" y="5848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13" name="TextBox 712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14" name="TextBox 713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15" name="TextBox 714"/>
        <xdr:cNvSpPr txBox="1"/>
      </xdr:nvSpPr>
      <xdr:spPr>
        <a:xfrm>
          <a:off x="5857875" y="5848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16" name="TextBox 715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17" name="TextBox 716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18" name="TextBox 717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19" name="TextBox 718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20" name="TextBox 719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21" name="TextBox 720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22" name="TextBox 721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723" name="TextBox 722"/>
        <xdr:cNvSpPr txBox="1"/>
      </xdr:nvSpPr>
      <xdr:spPr>
        <a:xfrm>
          <a:off x="5857875" y="61148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24" name="TextBox 723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25" name="TextBox 724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26" name="TextBox 725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66454</xdr:rowOff>
    </xdr:from>
    <xdr:ext cx="66454" cy="264560"/>
    <xdr:sp macro="" textlink="">
      <xdr:nvSpPr>
        <xdr:cNvPr id="727" name="TextBox 726"/>
        <xdr:cNvSpPr txBox="1"/>
      </xdr:nvSpPr>
      <xdr:spPr>
        <a:xfrm>
          <a:off x="5857875" y="69149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28" name="TextBox 727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29" name="TextBox 728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30" name="TextBox 729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31" name="TextBox 730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32" name="TextBox 731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33" name="TextBox 732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34" name="TextBox 733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35" name="TextBox 734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36" name="TextBox 735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37" name="TextBox 736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38" name="TextBox 737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39" name="TextBox 738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40" name="TextBox 739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41" name="TextBox 740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42" name="TextBox 741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43" name="TextBox 742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44" name="TextBox 743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45" name="TextBox 744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46" name="TextBox 745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47" name="TextBox 746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48" name="TextBox 747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49" name="TextBox 748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50" name="TextBox 749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51" name="TextBox 750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52" name="TextBox 751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53" name="TextBox 752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54" name="TextBox 753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55" name="TextBox 754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56" name="TextBox 755"/>
        <xdr:cNvSpPr txBox="1"/>
      </xdr:nvSpPr>
      <xdr:spPr>
        <a:xfrm>
          <a:off x="585787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57" name="TextBox 756"/>
        <xdr:cNvSpPr txBox="1"/>
      </xdr:nvSpPr>
      <xdr:spPr>
        <a:xfrm>
          <a:off x="585787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58" name="TextBox 757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59" name="TextBox 758"/>
        <xdr:cNvSpPr txBox="1"/>
      </xdr:nvSpPr>
      <xdr:spPr>
        <a:xfrm>
          <a:off x="585787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60" name="TextBox 759"/>
        <xdr:cNvSpPr txBox="1"/>
      </xdr:nvSpPr>
      <xdr:spPr>
        <a:xfrm>
          <a:off x="585787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61" name="TextBox 760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62" name="TextBox 761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63" name="TextBox 762"/>
        <xdr:cNvSpPr txBox="1"/>
      </xdr:nvSpPr>
      <xdr:spPr>
        <a:xfrm>
          <a:off x="585787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764" name="TextBox 763"/>
        <xdr:cNvSpPr txBox="1"/>
      </xdr:nvSpPr>
      <xdr:spPr>
        <a:xfrm>
          <a:off x="585787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65" name="TextBox 764"/>
        <xdr:cNvSpPr txBox="1"/>
      </xdr:nvSpPr>
      <xdr:spPr>
        <a:xfrm>
          <a:off x="5857875" y="9848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66" name="TextBox 765"/>
        <xdr:cNvSpPr txBox="1"/>
      </xdr:nvSpPr>
      <xdr:spPr>
        <a:xfrm>
          <a:off x="5857875" y="9848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67" name="TextBox 766"/>
        <xdr:cNvSpPr txBox="1"/>
      </xdr:nvSpPr>
      <xdr:spPr>
        <a:xfrm>
          <a:off x="5857875" y="10248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68" name="TextBox 767"/>
        <xdr:cNvSpPr txBox="1"/>
      </xdr:nvSpPr>
      <xdr:spPr>
        <a:xfrm>
          <a:off x="5857875" y="10248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69" name="TextBox 768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70" name="TextBox 769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71" name="TextBox 770"/>
        <xdr:cNvSpPr txBox="1"/>
      </xdr:nvSpPr>
      <xdr:spPr>
        <a:xfrm>
          <a:off x="5857875" y="10248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72" name="TextBox 771"/>
        <xdr:cNvSpPr txBox="1"/>
      </xdr:nvSpPr>
      <xdr:spPr>
        <a:xfrm>
          <a:off x="5857875" y="10248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73" name="TextBox 772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74" name="TextBox 773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75" name="TextBox 774"/>
        <xdr:cNvSpPr txBox="1"/>
      </xdr:nvSpPr>
      <xdr:spPr>
        <a:xfrm>
          <a:off x="5857875" y="10248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76" name="TextBox 775"/>
        <xdr:cNvSpPr txBox="1"/>
      </xdr:nvSpPr>
      <xdr:spPr>
        <a:xfrm>
          <a:off x="5857875" y="10248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77" name="TextBox 776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78" name="TextBox 777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79" name="TextBox 778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80" name="TextBox 779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81" name="TextBox 780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82" name="TextBox 781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83" name="TextBox 782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84" name="TextBox 783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85" name="TextBox 784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86" name="TextBox 785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87" name="TextBox 786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88" name="TextBox 787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89" name="TextBox 788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90" name="TextBox 789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91" name="TextBox 790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92" name="TextBox 791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93" name="TextBox 792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94" name="TextBox 793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95" name="TextBox 794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96" name="TextBox 795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97" name="TextBox 796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98" name="TextBox 797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799" name="TextBox 798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00" name="TextBox 799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01" name="TextBox 800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02" name="TextBox 801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03" name="TextBox 802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04" name="TextBox 803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05" name="TextBox 804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06" name="TextBox 805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07" name="TextBox 806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08" name="TextBox 807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09" name="TextBox 808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10" name="TextBox 809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11" name="TextBox 810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12" name="TextBox 811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13" name="TextBox 812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14" name="TextBox 813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15" name="TextBox 814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16" name="TextBox 815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17" name="TextBox 816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18" name="TextBox 817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19" name="TextBox 818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20" name="TextBox 819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21" name="TextBox 820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22" name="TextBox 821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23" name="TextBox 822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24" name="TextBox 823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25" name="TextBox 824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26" name="TextBox 825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27" name="TextBox 826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28" name="TextBox 827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29" name="TextBox 828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30" name="TextBox 829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31" name="TextBox 830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32" name="TextBox 831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33" name="TextBox 832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34" name="TextBox 833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35" name="TextBox 834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36" name="TextBox 835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37" name="TextBox 836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38" name="TextBox 837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39" name="TextBox 838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40" name="TextBox 839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41" name="TextBox 840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42" name="TextBox 841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43" name="TextBox 842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44" name="TextBox 843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45" name="TextBox 844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46" name="TextBox 845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47" name="TextBox 846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48" name="TextBox 847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49" name="TextBox 848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0" name="TextBox 849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1" name="TextBox 850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2" name="TextBox 851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3" name="TextBox 852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4" name="TextBox 853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5" name="TextBox 854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6" name="TextBox 855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7" name="TextBox 856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58" name="TextBox 857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59" name="TextBox 858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60" name="TextBox 859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61" name="TextBox 860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62" name="TextBox 861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63" name="TextBox 862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64" name="TextBox 863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65" name="TextBox 864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66" name="TextBox 865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67" name="TextBox 866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68" name="TextBox 867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69" name="TextBox 868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70" name="TextBox 869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71" name="TextBox 870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72" name="TextBox 871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73" name="TextBox 872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74" name="TextBox 873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75" name="TextBox 874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76" name="TextBox 875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77" name="TextBox 876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78" name="TextBox 877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79" name="TextBox 878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80" name="TextBox 879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81" name="TextBox 880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82" name="TextBox 881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83" name="TextBox 882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84" name="TextBox 883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85" name="TextBox 884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86" name="TextBox 885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87" name="TextBox 886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88" name="TextBox 887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89" name="TextBox 888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90" name="TextBox 889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91" name="TextBox 890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892" name="TextBox 891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93" name="TextBox 892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94" name="TextBox 893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95" name="TextBox 894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96" name="TextBox 895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97" name="TextBox 896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98" name="TextBox 897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899" name="TextBox 898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00" name="TextBox 899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01" name="TextBox 900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02" name="TextBox 901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03" name="TextBox 902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04" name="TextBox 903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05" name="TextBox 904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06" name="TextBox 905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07" name="TextBox 906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08" name="TextBox 907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09" name="TextBox 908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10" name="TextBox 909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11" name="TextBox 910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12" name="TextBox 911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13" name="TextBox 912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14" name="TextBox 913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15" name="TextBox 914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16" name="TextBox 915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17" name="TextBox 916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18" name="TextBox 917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19" name="TextBox 918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20" name="TextBox 919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21" name="TextBox 920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22" name="TextBox 921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23" name="TextBox 922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24" name="TextBox 923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25" name="TextBox 924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26" name="TextBox 925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27" name="TextBox 926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28" name="TextBox 927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29" name="TextBox 928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30" name="TextBox 929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31" name="TextBox 930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32" name="TextBox 931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33" name="TextBox 932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34" name="TextBox 933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35" name="TextBox 934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36" name="TextBox 935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37" name="TextBox 936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38" name="TextBox 937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39" name="TextBox 938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40" name="TextBox 939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41" name="TextBox 940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42" name="TextBox 941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43" name="TextBox 942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44" name="TextBox 943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45" name="TextBox 944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46" name="TextBox 945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47" name="TextBox 946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48" name="TextBox 947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49" name="TextBox 948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50" name="TextBox 949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51" name="TextBox 950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52" name="TextBox 951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53" name="TextBox 952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54" name="TextBox 953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55" name="TextBox 954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56" name="TextBox 955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57" name="TextBox 956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58" name="TextBox 957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59" name="TextBox 958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60" name="TextBox 959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61" name="TextBox 960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62" name="TextBox 961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63" name="TextBox 962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64" name="TextBox 963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65" name="TextBox 964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66" name="TextBox 965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67" name="TextBox 966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68" name="TextBox 967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69" name="TextBox 968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70" name="TextBox 969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71" name="TextBox 970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72" name="TextBox 971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73" name="TextBox 972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74" name="TextBox 973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75" name="TextBox 974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976" name="TextBox 975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1960378</xdr:colOff>
      <xdr:row>4</xdr:row>
      <xdr:rowOff>454099</xdr:rowOff>
    </xdr:from>
    <xdr:ext cx="66454" cy="264560"/>
    <xdr:sp macro="" textlink="">
      <xdr:nvSpPr>
        <xdr:cNvPr id="979" name="TextBox 978"/>
        <xdr:cNvSpPr txBox="1"/>
      </xdr:nvSpPr>
      <xdr:spPr>
        <a:xfrm flipH="1">
          <a:off x="2503303" y="251149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0" name="TextBox 989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034" name="TextBox 1033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035" name="TextBox 1034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2037907</xdr:colOff>
      <xdr:row>3</xdr:row>
      <xdr:rowOff>454099</xdr:rowOff>
    </xdr:from>
    <xdr:ext cx="66454" cy="264560"/>
    <xdr:sp macro="" textlink="">
      <xdr:nvSpPr>
        <xdr:cNvPr id="1036" name="TextBox 1035"/>
        <xdr:cNvSpPr txBox="1"/>
      </xdr:nvSpPr>
      <xdr:spPr>
        <a:xfrm flipH="1">
          <a:off x="2580832" y="172092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1705639</xdr:colOff>
      <xdr:row>4</xdr:row>
      <xdr:rowOff>520552</xdr:rowOff>
    </xdr:from>
    <xdr:ext cx="66454" cy="264560"/>
    <xdr:sp macro="" textlink="">
      <xdr:nvSpPr>
        <xdr:cNvPr id="1039" name="TextBox 1038"/>
        <xdr:cNvSpPr txBox="1"/>
      </xdr:nvSpPr>
      <xdr:spPr>
        <a:xfrm flipH="1">
          <a:off x="2248564" y="2511277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95" name="TextBox 1094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96" name="TextBox 1095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97" name="TextBox 1096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98" name="TextBox 1097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1772093</xdr:colOff>
      <xdr:row>4</xdr:row>
      <xdr:rowOff>564854</xdr:rowOff>
    </xdr:from>
    <xdr:ext cx="66454" cy="264560"/>
    <xdr:sp macro="" textlink="">
      <xdr:nvSpPr>
        <xdr:cNvPr id="1101" name="TextBox 1100"/>
        <xdr:cNvSpPr txBox="1"/>
      </xdr:nvSpPr>
      <xdr:spPr>
        <a:xfrm flipH="1">
          <a:off x="2315018" y="25174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1950631</xdr:colOff>
      <xdr:row>4</xdr:row>
      <xdr:rowOff>498400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493556" y="251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157" name="TextBox 1156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1860697</xdr:colOff>
      <xdr:row>4</xdr:row>
      <xdr:rowOff>476250</xdr:rowOff>
    </xdr:from>
    <xdr:ext cx="66454" cy="264560"/>
    <xdr:sp macro="" textlink="">
      <xdr:nvSpPr>
        <xdr:cNvPr id="1160" name="TextBox 1159"/>
        <xdr:cNvSpPr txBox="1"/>
      </xdr:nvSpPr>
      <xdr:spPr>
        <a:xfrm flipH="1">
          <a:off x="2403622" y="2514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1762346</xdr:colOff>
      <xdr:row>4</xdr:row>
      <xdr:rowOff>487325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305271" y="25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1216" name="TextBox 1215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993258</xdr:colOff>
      <xdr:row>3</xdr:row>
      <xdr:rowOff>343343</xdr:rowOff>
    </xdr:from>
    <xdr:ext cx="125375" cy="264560"/>
    <xdr:sp macro="" textlink="">
      <xdr:nvSpPr>
        <xdr:cNvPr id="1217" name="TextBox 1216"/>
        <xdr:cNvSpPr txBox="1"/>
      </xdr:nvSpPr>
      <xdr:spPr>
        <a:xfrm>
          <a:off x="1536183" y="161016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1879305</xdr:colOff>
      <xdr:row>4</xdr:row>
      <xdr:rowOff>465174</xdr:rowOff>
    </xdr:from>
    <xdr:ext cx="125375" cy="264560"/>
    <xdr:sp macro="" textlink="">
      <xdr:nvSpPr>
        <xdr:cNvPr id="1218" name="TextBox 1217"/>
        <xdr:cNvSpPr txBox="1"/>
      </xdr:nvSpPr>
      <xdr:spPr>
        <a:xfrm>
          <a:off x="2422230" y="2513049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1945758</xdr:colOff>
      <xdr:row>4</xdr:row>
      <xdr:rowOff>409796</xdr:rowOff>
    </xdr:from>
    <xdr:ext cx="125375" cy="264560"/>
    <xdr:sp macro="" textlink="">
      <xdr:nvSpPr>
        <xdr:cNvPr id="1219" name="TextBox 1218"/>
        <xdr:cNvSpPr txBox="1"/>
      </xdr:nvSpPr>
      <xdr:spPr>
        <a:xfrm>
          <a:off x="2488683" y="2514821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1222" name="TextBox 1221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278" name="TextBox 1277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279" name="TextBox 1278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280" name="TextBox 1279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281" name="TextBox 1280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1282" name="TextBox 1281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285" name="TextBox 1284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341" name="TextBox 1340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342" name="TextBox 1341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343" name="TextBox 1342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344" name="TextBox 134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345" name="TextBox 1344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348" name="TextBox 1347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404" name="TextBox 140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405" name="TextBox 1404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406" name="TextBox 1405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407" name="TextBox 1406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408" name="TextBox 1407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1411" name="TextBox 1410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1467" name="TextBox 1466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1468" name="TextBox 1467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1469" name="TextBox 1468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1470" name="TextBox 1469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1471" name="TextBox 1470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0" name="TextBox 159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1702" name="TextBox 1701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6" name="TextBox 174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758" name="TextBox 1757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759" name="TextBox 1758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760" name="TextBox 1759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761" name="TextBox 1760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1762" name="TextBox 1761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765" name="TextBox 1764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21" name="TextBox 1820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22" name="TextBox 1821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23" name="TextBox 1822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24" name="TextBox 182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825" name="TextBox 1824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828" name="TextBox 1827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84" name="TextBox 188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85" name="TextBox 1884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86" name="TextBox 1885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87" name="TextBox 1886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888" name="TextBox 1887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1891" name="TextBox 1890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1947" name="TextBox 1946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1948" name="TextBox 1947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1949" name="TextBox 1948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1950" name="TextBox 1949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1951" name="TextBox 1950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2182" name="TextBox 2181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238" name="TextBox 2237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239" name="TextBox 2238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240" name="TextBox 2239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241" name="TextBox 2240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2242" name="TextBox 2241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245" name="TextBox 2244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01" name="TextBox 2300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02" name="TextBox 2301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03" name="TextBox 2302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04" name="TextBox 230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305" name="TextBox 2304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308" name="TextBox 2307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64" name="TextBox 236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65" name="TextBox 2364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66" name="TextBox 2365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67" name="TextBox 2366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368" name="TextBox 2367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2371" name="TextBox 2370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427" name="TextBox 2426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428" name="TextBox 2427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429" name="TextBox 2428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430" name="TextBox 2429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2431" name="TextBox 2430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8</xdr:row>
      <xdr:rowOff>199360</xdr:rowOff>
    </xdr:from>
    <xdr:ext cx="153729" cy="276889"/>
    <xdr:sp macro="" textlink="">
      <xdr:nvSpPr>
        <xdr:cNvPr id="2488" name="TextBox 2487"/>
        <xdr:cNvSpPr txBox="1"/>
      </xdr:nvSpPr>
      <xdr:spPr>
        <a:xfrm>
          <a:off x="5857875" y="3618835"/>
          <a:ext cx="153729" cy="2768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4" name="TextBox 256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2658" name="TextBox 2657"/>
        <xdr:cNvSpPr txBox="1"/>
      </xdr:nvSpPr>
      <xdr:spPr>
        <a:xfrm>
          <a:off x="4536780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2659" name="TextBox 2658"/>
        <xdr:cNvSpPr txBox="1"/>
      </xdr:nvSpPr>
      <xdr:spPr>
        <a:xfrm>
          <a:off x="4536780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9</xdr:row>
      <xdr:rowOff>0</xdr:rowOff>
    </xdr:from>
    <xdr:ext cx="66454" cy="264560"/>
    <xdr:sp macro="" textlink="">
      <xdr:nvSpPr>
        <xdr:cNvPr id="2660" name="TextBox 2659"/>
        <xdr:cNvSpPr txBox="1"/>
      </xdr:nvSpPr>
      <xdr:spPr>
        <a:xfrm flipH="1">
          <a:off x="4673231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61" name="TextBox 2660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62" name="TextBox 2661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2663" name="TextBox 2662"/>
        <xdr:cNvSpPr txBox="1"/>
      </xdr:nvSpPr>
      <xdr:spPr>
        <a:xfrm flipH="1">
          <a:off x="4673231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64" name="TextBox 2663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65" name="TextBox 2664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2666" name="TextBox 2665"/>
        <xdr:cNvSpPr txBox="1"/>
      </xdr:nvSpPr>
      <xdr:spPr>
        <a:xfrm flipH="1">
          <a:off x="4673231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2667" name="TextBox 2666"/>
        <xdr:cNvSpPr txBox="1"/>
      </xdr:nvSpPr>
      <xdr:spPr>
        <a:xfrm>
          <a:off x="4536780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2668" name="TextBox 2667"/>
        <xdr:cNvSpPr txBox="1"/>
      </xdr:nvSpPr>
      <xdr:spPr>
        <a:xfrm>
          <a:off x="4536780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11</xdr:row>
      <xdr:rowOff>0</xdr:rowOff>
    </xdr:from>
    <xdr:ext cx="66454" cy="264560"/>
    <xdr:sp macro="" textlink="">
      <xdr:nvSpPr>
        <xdr:cNvPr id="2669" name="TextBox 2668"/>
        <xdr:cNvSpPr txBox="1"/>
      </xdr:nvSpPr>
      <xdr:spPr>
        <a:xfrm flipH="1">
          <a:off x="4673231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2670" name="TextBox 2669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671" name="TextBox 2670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672" name="TextBox 2671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673" name="TextBox 2672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674" name="TextBox 2673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2675" name="TextBox 2674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676" name="TextBox 2675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77" name="TextBox 2676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78" name="TextBox 2677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79" name="TextBox 2678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80" name="TextBox 2679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681" name="TextBox 2680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682" name="TextBox 2681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83" name="TextBox 2682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84" name="TextBox 268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85" name="TextBox 2684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86" name="TextBox 2685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687" name="TextBox 2686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2688" name="TextBox 2687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689" name="TextBox 2688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690" name="TextBox 2689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691" name="TextBox 2690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692" name="TextBox 2691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2693" name="TextBox 2692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0" name="TextBox 270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8</xdr:row>
      <xdr:rowOff>199360</xdr:rowOff>
    </xdr:from>
    <xdr:ext cx="153729" cy="276889"/>
    <xdr:sp macro="" textlink="">
      <xdr:nvSpPr>
        <xdr:cNvPr id="2750" name="TextBox 2749"/>
        <xdr:cNvSpPr txBox="1"/>
      </xdr:nvSpPr>
      <xdr:spPr>
        <a:xfrm>
          <a:off x="5857875" y="3618835"/>
          <a:ext cx="153729" cy="2768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20" name="TextBox 2919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21" name="TextBox 2920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22" name="TextBox 2921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2923" name="TextBox 2922"/>
        <xdr:cNvSpPr txBox="1"/>
      </xdr:nvSpPr>
      <xdr:spPr>
        <a:xfrm>
          <a:off x="5857875" y="61148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24" name="TextBox 2923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25" name="TextBox 2924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26" name="TextBox 2925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66454</xdr:rowOff>
    </xdr:from>
    <xdr:ext cx="66454" cy="264560"/>
    <xdr:sp macro="" textlink="">
      <xdr:nvSpPr>
        <xdr:cNvPr id="2927" name="TextBox 2926"/>
        <xdr:cNvSpPr txBox="1"/>
      </xdr:nvSpPr>
      <xdr:spPr>
        <a:xfrm>
          <a:off x="5857875" y="63148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28" name="TextBox 2927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29" name="TextBox 2928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30" name="TextBox 2929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31" name="TextBox 2930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32" name="TextBox 2931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33" name="TextBox 2932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34" name="TextBox 2933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35" name="TextBox 2934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36" name="TextBox 2935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37" name="TextBox 2936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38" name="TextBox 2937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39" name="TextBox 2938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40" name="TextBox 2939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66454</xdr:rowOff>
    </xdr:from>
    <xdr:ext cx="66454" cy="264560"/>
    <xdr:sp macro="" textlink="">
      <xdr:nvSpPr>
        <xdr:cNvPr id="2941" name="TextBox 2940"/>
        <xdr:cNvSpPr txBox="1"/>
      </xdr:nvSpPr>
      <xdr:spPr>
        <a:xfrm>
          <a:off x="5857875" y="63148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42" name="TextBox 2941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43" name="TextBox 2942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44" name="TextBox 2943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45" name="TextBox 2944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46" name="TextBox 2945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47" name="TextBox 2946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48" name="TextBox 2947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49" name="TextBox 2948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50" name="TextBox 2949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66454</xdr:rowOff>
    </xdr:from>
    <xdr:ext cx="66454" cy="264560"/>
    <xdr:sp macro="" textlink="">
      <xdr:nvSpPr>
        <xdr:cNvPr id="2951" name="TextBox 2950"/>
        <xdr:cNvSpPr txBox="1"/>
      </xdr:nvSpPr>
      <xdr:spPr>
        <a:xfrm>
          <a:off x="5857875" y="63148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52" name="TextBox 2951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53" name="TextBox 2952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54" name="TextBox 2953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66454" cy="264560"/>
    <xdr:sp macro="" textlink="">
      <xdr:nvSpPr>
        <xdr:cNvPr id="2955" name="TextBox 2954"/>
        <xdr:cNvSpPr txBox="1"/>
      </xdr:nvSpPr>
      <xdr:spPr>
        <a:xfrm>
          <a:off x="5857875" y="65148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56" name="TextBox 2955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57" name="TextBox 2956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58" name="TextBox 2957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59" name="TextBox 2958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60" name="TextBox 2959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61" name="TextBox 2960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62" name="TextBox 2961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63" name="TextBox 2962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64" name="TextBox 2963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65" name="TextBox 2964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66" name="TextBox 2965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67" name="TextBox 2966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68" name="TextBox 2967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66454" cy="264560"/>
    <xdr:sp macro="" textlink="">
      <xdr:nvSpPr>
        <xdr:cNvPr id="2969" name="TextBox 2968"/>
        <xdr:cNvSpPr txBox="1"/>
      </xdr:nvSpPr>
      <xdr:spPr>
        <a:xfrm>
          <a:off x="5857875" y="65148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70" name="TextBox 2969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71" name="TextBox 2970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72" name="TextBox 2971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73" name="TextBox 2972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74" name="TextBox 2973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75" name="TextBox 2974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76" name="TextBox 2975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66454" cy="264560"/>
    <xdr:sp macro="" textlink="">
      <xdr:nvSpPr>
        <xdr:cNvPr id="2977" name="TextBox 2976"/>
        <xdr:cNvSpPr txBox="1"/>
      </xdr:nvSpPr>
      <xdr:spPr>
        <a:xfrm>
          <a:off x="5857875" y="65148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78" name="TextBox 2977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79" name="TextBox 2978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80" name="TextBox 2979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81" name="TextBox 2980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82" name="TextBox 2981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83" name="TextBox 2982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84" name="TextBox 2983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85" name="TextBox 2984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86" name="TextBox 2985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66454" cy="264560"/>
    <xdr:sp macro="" textlink="">
      <xdr:nvSpPr>
        <xdr:cNvPr id="2987" name="TextBox 2986"/>
        <xdr:cNvSpPr txBox="1"/>
      </xdr:nvSpPr>
      <xdr:spPr>
        <a:xfrm>
          <a:off x="5857875" y="65148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88" name="TextBox 2987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89" name="TextBox 2988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90" name="TextBox 2989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66454" cy="264560"/>
    <xdr:sp macro="" textlink="">
      <xdr:nvSpPr>
        <xdr:cNvPr id="2991" name="TextBox 2990"/>
        <xdr:cNvSpPr txBox="1"/>
      </xdr:nvSpPr>
      <xdr:spPr>
        <a:xfrm>
          <a:off x="5857875" y="67149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92" name="TextBox 2991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93" name="TextBox 2992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94" name="TextBox 2993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95" name="TextBox 2994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96" name="TextBox 2995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97" name="TextBox 2996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98" name="TextBox 2997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99" name="TextBox 2998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000" name="TextBox 2999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001" name="TextBox 3000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002" name="TextBox 3001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003" name="TextBox 3002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004" name="TextBox 3003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66454" cy="264560"/>
    <xdr:sp macro="" textlink="">
      <xdr:nvSpPr>
        <xdr:cNvPr id="3005" name="TextBox 3004"/>
        <xdr:cNvSpPr txBox="1"/>
      </xdr:nvSpPr>
      <xdr:spPr>
        <a:xfrm>
          <a:off x="5857875" y="67149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006" name="TextBox 3005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007" name="TextBox 3006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008" name="TextBox 3007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009" name="TextBox 3008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010" name="TextBox 3009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011" name="TextBox 3010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012" name="TextBox 3011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66454" cy="264560"/>
    <xdr:sp macro="" textlink="">
      <xdr:nvSpPr>
        <xdr:cNvPr id="3013" name="TextBox 3012"/>
        <xdr:cNvSpPr txBox="1"/>
      </xdr:nvSpPr>
      <xdr:spPr>
        <a:xfrm>
          <a:off x="5857875" y="67149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014" name="TextBox 3013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015" name="TextBox 3014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016" name="TextBox 3015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017" name="TextBox 3016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018" name="TextBox 3017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019" name="TextBox 3018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443688</xdr:colOff>
      <xdr:row>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577413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6454" cy="264560"/>
    <xdr:sp macro="" textlink="">
      <xdr:nvSpPr>
        <xdr:cNvPr id="5" name="TextBox 4"/>
        <xdr:cNvSpPr txBox="1"/>
      </xdr:nvSpPr>
      <xdr:spPr>
        <a:xfrm flipH="1">
          <a:off x="408622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9" name="TextBox 8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38549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2" name="TextBox 61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3" name="TextBox 62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4" name="TextBox 63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65" name="TextBox 64"/>
        <xdr:cNvSpPr txBox="1"/>
      </xdr:nvSpPr>
      <xdr:spPr>
        <a:xfrm>
          <a:off x="4536780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66" name="TextBox 65"/>
        <xdr:cNvSpPr txBox="1"/>
      </xdr:nvSpPr>
      <xdr:spPr>
        <a:xfrm>
          <a:off x="4536780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67" name="TextBox 66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8" name="TextBox 67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9" name="TextBox 68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55378</xdr:rowOff>
    </xdr:from>
    <xdr:ext cx="66454" cy="264560"/>
    <xdr:sp macro="" textlink="">
      <xdr:nvSpPr>
        <xdr:cNvPr id="70" name="TextBox 69"/>
        <xdr:cNvSpPr txBox="1"/>
      </xdr:nvSpPr>
      <xdr:spPr>
        <a:xfrm flipH="1">
          <a:off x="5857875" y="3703453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1" name="TextBox 70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2" name="TextBox 71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73" name="TextBox 72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4" name="TextBox 73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5" name="TextBox 74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76" name="TextBox 75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7" name="TextBox 76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8" name="TextBox 77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79" name="TextBox 78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0" name="TextBox 79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1" name="TextBox 80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2" name="TextBox 81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3" name="TextBox 82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84" name="TextBox 83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85" name="TextBox 84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86" name="TextBox 85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87" name="TextBox 86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88" name="TextBox 87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89" name="TextBox 88"/>
        <xdr:cNvSpPr txBox="1"/>
      </xdr:nvSpPr>
      <xdr:spPr>
        <a:xfrm>
          <a:off x="5857875" y="42481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90" name="TextBox 89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91" name="TextBox 90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92" name="TextBox 91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93" name="TextBox 92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94" name="TextBox 93"/>
        <xdr:cNvSpPr txBox="1"/>
      </xdr:nvSpPr>
      <xdr:spPr>
        <a:xfrm>
          <a:off x="5857875" y="4448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95" name="TextBox 94"/>
        <xdr:cNvSpPr txBox="1"/>
      </xdr:nvSpPr>
      <xdr:spPr>
        <a:xfrm>
          <a:off x="5857875" y="4448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96" name="TextBox 95"/>
        <xdr:cNvSpPr txBox="1"/>
      </xdr:nvSpPr>
      <xdr:spPr>
        <a:xfrm>
          <a:off x="5857875" y="4648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97" name="TextBox 96"/>
        <xdr:cNvSpPr txBox="1"/>
      </xdr:nvSpPr>
      <xdr:spPr>
        <a:xfrm>
          <a:off x="5857875" y="4648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98" name="TextBox 97"/>
        <xdr:cNvSpPr txBox="1"/>
      </xdr:nvSpPr>
      <xdr:spPr>
        <a:xfrm>
          <a:off x="5857875" y="4848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99" name="TextBox 98"/>
        <xdr:cNvSpPr txBox="1"/>
      </xdr:nvSpPr>
      <xdr:spPr>
        <a:xfrm>
          <a:off x="5857875" y="4848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100" name="TextBox 99"/>
        <xdr:cNvSpPr txBox="1"/>
      </xdr:nvSpPr>
      <xdr:spPr>
        <a:xfrm>
          <a:off x="5857875" y="504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101" name="TextBox 100"/>
        <xdr:cNvSpPr txBox="1"/>
      </xdr:nvSpPr>
      <xdr:spPr>
        <a:xfrm>
          <a:off x="5857875" y="504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102" name="TextBox 101"/>
        <xdr:cNvSpPr txBox="1"/>
      </xdr:nvSpPr>
      <xdr:spPr>
        <a:xfrm>
          <a:off x="5857875" y="524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103" name="TextBox 102"/>
        <xdr:cNvSpPr txBox="1"/>
      </xdr:nvSpPr>
      <xdr:spPr>
        <a:xfrm>
          <a:off x="5857875" y="5248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104" name="TextBox 103"/>
        <xdr:cNvSpPr txBox="1"/>
      </xdr:nvSpPr>
      <xdr:spPr>
        <a:xfrm>
          <a:off x="5857875" y="5448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105" name="TextBox 104"/>
        <xdr:cNvSpPr txBox="1"/>
      </xdr:nvSpPr>
      <xdr:spPr>
        <a:xfrm>
          <a:off x="5857875" y="5648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106" name="TextBox 105"/>
        <xdr:cNvSpPr txBox="1"/>
      </xdr:nvSpPr>
      <xdr:spPr>
        <a:xfrm>
          <a:off x="5857875" y="5648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107" name="TextBox 106"/>
        <xdr:cNvSpPr txBox="1"/>
      </xdr:nvSpPr>
      <xdr:spPr>
        <a:xfrm>
          <a:off x="5857875" y="5848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108" name="TextBox 107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109" name="TextBox 108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110" name="TextBox 109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111" name="TextBox 110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12" name="TextBox 111"/>
        <xdr:cNvSpPr txBox="1"/>
      </xdr:nvSpPr>
      <xdr:spPr>
        <a:xfrm>
          <a:off x="5857875" y="7048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13" name="TextBox 112"/>
        <xdr:cNvSpPr txBox="1"/>
      </xdr:nvSpPr>
      <xdr:spPr>
        <a:xfrm>
          <a:off x="5857875" y="7048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14" name="TextBox 113"/>
        <xdr:cNvSpPr txBox="1"/>
      </xdr:nvSpPr>
      <xdr:spPr>
        <a:xfrm>
          <a:off x="5857875" y="7648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15" name="TextBox 114"/>
        <xdr:cNvSpPr txBox="1"/>
      </xdr:nvSpPr>
      <xdr:spPr>
        <a:xfrm>
          <a:off x="5857875" y="7648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16" name="TextBox 115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17" name="TextBox 116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18" name="TextBox 117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19" name="TextBox 118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20" name="TextBox 119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21" name="TextBox 120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22" name="TextBox 121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23" name="TextBox 122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24" name="TextBox 123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25" name="TextBox 124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26" name="TextBox 125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27" name="TextBox 126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28" name="TextBox 127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29" name="TextBox 128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30" name="TextBox 129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31" name="TextBox 130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32" name="TextBox 131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33" name="TextBox 132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34" name="TextBox 133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35" name="TextBox 134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36" name="TextBox 135"/>
        <xdr:cNvSpPr txBox="1"/>
      </xdr:nvSpPr>
      <xdr:spPr>
        <a:xfrm>
          <a:off x="5857875" y="8048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37" name="TextBox 136"/>
        <xdr:cNvSpPr txBox="1"/>
      </xdr:nvSpPr>
      <xdr:spPr>
        <a:xfrm>
          <a:off x="5857875" y="8048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38" name="TextBox 137"/>
        <xdr:cNvSpPr txBox="1"/>
      </xdr:nvSpPr>
      <xdr:spPr>
        <a:xfrm>
          <a:off x="5857875" y="8248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39" name="TextBox 138"/>
        <xdr:cNvSpPr txBox="1"/>
      </xdr:nvSpPr>
      <xdr:spPr>
        <a:xfrm>
          <a:off x="5857875" y="8248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40" name="TextBox 139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41" name="TextBox 140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42" name="TextBox 141"/>
        <xdr:cNvSpPr txBox="1"/>
      </xdr:nvSpPr>
      <xdr:spPr>
        <a:xfrm>
          <a:off x="585787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43" name="TextBox 142"/>
        <xdr:cNvSpPr txBox="1"/>
      </xdr:nvSpPr>
      <xdr:spPr>
        <a:xfrm>
          <a:off x="585787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44" name="TextBox 143"/>
        <xdr:cNvSpPr txBox="1"/>
      </xdr:nvSpPr>
      <xdr:spPr>
        <a:xfrm>
          <a:off x="5857875" y="8848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45" name="TextBox 144"/>
        <xdr:cNvSpPr txBox="1"/>
      </xdr:nvSpPr>
      <xdr:spPr>
        <a:xfrm>
          <a:off x="5857875" y="8848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46" name="TextBox 145"/>
        <xdr:cNvSpPr txBox="1"/>
      </xdr:nvSpPr>
      <xdr:spPr>
        <a:xfrm>
          <a:off x="5857875" y="9048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47" name="TextBox 146"/>
        <xdr:cNvSpPr txBox="1"/>
      </xdr:nvSpPr>
      <xdr:spPr>
        <a:xfrm>
          <a:off x="5857875" y="9048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48" name="TextBox 147"/>
        <xdr:cNvSpPr txBox="1"/>
      </xdr:nvSpPr>
      <xdr:spPr>
        <a:xfrm>
          <a:off x="5857875" y="9248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49" name="TextBox 148"/>
        <xdr:cNvSpPr txBox="1"/>
      </xdr:nvSpPr>
      <xdr:spPr>
        <a:xfrm>
          <a:off x="5857875" y="9248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50" name="TextBox 149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51" name="TextBox 150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52" name="TextBox 151"/>
        <xdr:cNvSpPr txBox="1"/>
      </xdr:nvSpPr>
      <xdr:spPr>
        <a:xfrm>
          <a:off x="5857875" y="10448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53" name="TextBox 152"/>
        <xdr:cNvSpPr txBox="1"/>
      </xdr:nvSpPr>
      <xdr:spPr>
        <a:xfrm>
          <a:off x="5857875" y="10448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54" name="TextBox 153"/>
        <xdr:cNvSpPr txBox="1"/>
      </xdr:nvSpPr>
      <xdr:spPr>
        <a:xfrm>
          <a:off x="5857875" y="10934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55" name="TextBox 154"/>
        <xdr:cNvSpPr txBox="1"/>
      </xdr:nvSpPr>
      <xdr:spPr>
        <a:xfrm>
          <a:off x="5857875" y="10934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56" name="TextBox 155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57" name="TextBox 156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58" name="TextBox 157"/>
        <xdr:cNvSpPr txBox="1"/>
      </xdr:nvSpPr>
      <xdr:spPr>
        <a:xfrm>
          <a:off x="5857875" y="9648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59" name="TextBox 158"/>
        <xdr:cNvSpPr txBox="1"/>
      </xdr:nvSpPr>
      <xdr:spPr>
        <a:xfrm>
          <a:off x="5857875" y="9648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60" name="TextBox 159"/>
        <xdr:cNvSpPr txBox="1"/>
      </xdr:nvSpPr>
      <xdr:spPr>
        <a:xfrm>
          <a:off x="5857875" y="9848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61" name="TextBox 160"/>
        <xdr:cNvSpPr txBox="1"/>
      </xdr:nvSpPr>
      <xdr:spPr>
        <a:xfrm>
          <a:off x="5857875" y="9848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62" name="TextBox 161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63" name="TextBox 162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64" name="TextBox 163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65" name="TextBox 164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66" name="TextBox 165"/>
        <xdr:cNvSpPr txBox="1"/>
      </xdr:nvSpPr>
      <xdr:spPr>
        <a:xfrm>
          <a:off x="5857875" y="11334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67" name="TextBox 166"/>
        <xdr:cNvSpPr txBox="1"/>
      </xdr:nvSpPr>
      <xdr:spPr>
        <a:xfrm>
          <a:off x="5857875" y="11334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68" name="TextBox 167"/>
        <xdr:cNvSpPr txBox="1"/>
      </xdr:nvSpPr>
      <xdr:spPr>
        <a:xfrm>
          <a:off x="5857875" y="11801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69" name="TextBox 168"/>
        <xdr:cNvSpPr txBox="1"/>
      </xdr:nvSpPr>
      <xdr:spPr>
        <a:xfrm>
          <a:off x="5857875" y="11801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70" name="TextBox 169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71" name="TextBox 170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72" name="TextBox 171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73" name="TextBox 172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74" name="TextBox 173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75" name="TextBox 174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76" name="TextBox 175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77" name="TextBox 176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78" name="TextBox 177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79" name="TextBox 178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80" name="TextBox 179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81" name="TextBox 180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82" name="TextBox 181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83" name="TextBox 182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84" name="TextBox 183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85" name="TextBox 184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86" name="TextBox 185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87" name="TextBox 186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88" name="TextBox 187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89" name="TextBox 188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90" name="TextBox 189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91" name="TextBox 190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92" name="TextBox 191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93" name="TextBox 192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94" name="TextBox 193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95" name="TextBox 194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96" name="TextBox 195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97" name="TextBox 196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98" name="TextBox 197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99" name="TextBox 198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00" name="TextBox 199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01" name="TextBox 200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02" name="TextBox 201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03" name="TextBox 202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04" name="TextBox 203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05" name="TextBox 204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06" name="TextBox 205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07" name="TextBox 206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08" name="TextBox 207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09" name="TextBox 208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10" name="TextBox 209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11" name="TextBox 210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12" name="TextBox 211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13" name="TextBox 212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14" name="TextBox 213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15" name="TextBox 214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16" name="TextBox 215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17" name="TextBox 216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18" name="TextBox 217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19" name="TextBox 218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20" name="TextBox 219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21" name="TextBox 220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22" name="TextBox 221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23" name="TextBox 222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24" name="TextBox 223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25" name="TextBox 224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26" name="TextBox 225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27" name="TextBox 226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28" name="TextBox 227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29" name="TextBox 228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30" name="TextBox 229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31" name="TextBox 230"/>
        <xdr:cNvSpPr txBox="1"/>
      </xdr:nvSpPr>
      <xdr:spPr>
        <a:xfrm>
          <a:off x="5857875" y="42481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32" name="TextBox 231"/>
        <xdr:cNvSpPr txBox="1"/>
      </xdr:nvSpPr>
      <xdr:spPr>
        <a:xfrm>
          <a:off x="5857875" y="4448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33" name="TextBox 232"/>
        <xdr:cNvSpPr txBox="1"/>
      </xdr:nvSpPr>
      <xdr:spPr>
        <a:xfrm>
          <a:off x="5857875" y="44481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34" name="TextBox 233"/>
        <xdr:cNvSpPr txBox="1"/>
      </xdr:nvSpPr>
      <xdr:spPr>
        <a:xfrm>
          <a:off x="5857875" y="4648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235" name="TextBox 234"/>
        <xdr:cNvSpPr txBox="1"/>
      </xdr:nvSpPr>
      <xdr:spPr>
        <a:xfrm>
          <a:off x="5857875" y="47146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36" name="TextBox 235"/>
        <xdr:cNvSpPr txBox="1"/>
      </xdr:nvSpPr>
      <xdr:spPr>
        <a:xfrm>
          <a:off x="5857875" y="4848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37" name="TextBox 236"/>
        <xdr:cNvSpPr txBox="1"/>
      </xdr:nvSpPr>
      <xdr:spPr>
        <a:xfrm>
          <a:off x="5857875" y="4848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38" name="TextBox 237"/>
        <xdr:cNvSpPr txBox="1"/>
      </xdr:nvSpPr>
      <xdr:spPr>
        <a:xfrm>
          <a:off x="5857875" y="504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39" name="TextBox 238"/>
        <xdr:cNvSpPr txBox="1"/>
      </xdr:nvSpPr>
      <xdr:spPr>
        <a:xfrm>
          <a:off x="5857875" y="5048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240" name="TextBox 239"/>
        <xdr:cNvSpPr txBox="1"/>
      </xdr:nvSpPr>
      <xdr:spPr>
        <a:xfrm>
          <a:off x="5857875" y="53147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41" name="TextBox 240"/>
        <xdr:cNvSpPr txBox="1"/>
      </xdr:nvSpPr>
      <xdr:spPr>
        <a:xfrm>
          <a:off x="5857875" y="5448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42" name="TextBox 241"/>
        <xdr:cNvSpPr txBox="1"/>
      </xdr:nvSpPr>
      <xdr:spPr>
        <a:xfrm>
          <a:off x="5857875" y="5648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43" name="TextBox 242"/>
        <xdr:cNvSpPr txBox="1"/>
      </xdr:nvSpPr>
      <xdr:spPr>
        <a:xfrm>
          <a:off x="5857875" y="5648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244" name="TextBox 243"/>
        <xdr:cNvSpPr txBox="1"/>
      </xdr:nvSpPr>
      <xdr:spPr>
        <a:xfrm>
          <a:off x="5857875" y="59148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45" name="TextBox 244"/>
        <xdr:cNvSpPr txBox="1"/>
      </xdr:nvSpPr>
      <xdr:spPr>
        <a:xfrm>
          <a:off x="5857875" y="7648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46" name="TextBox 245"/>
        <xdr:cNvSpPr txBox="1"/>
      </xdr:nvSpPr>
      <xdr:spPr>
        <a:xfrm>
          <a:off x="5857875" y="7648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47" name="TextBox 246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48" name="TextBox 247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49" name="TextBox 248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250" name="TextBox 249"/>
        <xdr:cNvSpPr txBox="1"/>
      </xdr:nvSpPr>
      <xdr:spPr>
        <a:xfrm>
          <a:off x="5857875" y="7848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51" name="TextBox 250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52" name="TextBox 251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53" name="TextBox 252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54" name="TextBox 253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55" name="TextBox 254"/>
        <xdr:cNvSpPr txBox="1"/>
      </xdr:nvSpPr>
      <xdr:spPr>
        <a:xfrm>
          <a:off x="5857875" y="7048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256" name="TextBox 255"/>
        <xdr:cNvSpPr txBox="1"/>
      </xdr:nvSpPr>
      <xdr:spPr>
        <a:xfrm>
          <a:off x="5857875" y="71149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57" name="TextBox 256"/>
        <xdr:cNvSpPr txBox="1"/>
      </xdr:nvSpPr>
      <xdr:spPr>
        <a:xfrm>
          <a:off x="5857875" y="7648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58" name="TextBox 257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59" name="TextBox 258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60" name="TextBox 259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61" name="TextBox 260"/>
        <xdr:cNvSpPr txBox="1"/>
      </xdr:nvSpPr>
      <xdr:spPr>
        <a:xfrm>
          <a:off x="5857875" y="7648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62" name="TextBox 261"/>
        <xdr:cNvSpPr txBox="1"/>
      </xdr:nvSpPr>
      <xdr:spPr>
        <a:xfrm>
          <a:off x="5857875" y="7648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63" name="TextBox 262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64" name="TextBox 263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65" name="TextBox 264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266" name="TextBox 265"/>
        <xdr:cNvSpPr txBox="1"/>
      </xdr:nvSpPr>
      <xdr:spPr>
        <a:xfrm>
          <a:off x="5857875" y="7848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67" name="TextBox 266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68" name="TextBox 267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69" name="TextBox 268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70" name="TextBox 269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71" name="TextBox 270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72" name="TextBox 271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73" name="TextBox 272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74" name="TextBox 273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75" name="TextBox 274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276" name="TextBox 275"/>
        <xdr:cNvSpPr txBox="1"/>
      </xdr:nvSpPr>
      <xdr:spPr>
        <a:xfrm>
          <a:off x="5857875" y="7848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77" name="TextBox 276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78" name="TextBox 277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79" name="TextBox 278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80" name="TextBox 279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81" name="TextBox 280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82" name="TextBox 281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83" name="TextBox 282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84" name="TextBox 283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85" name="TextBox 284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286" name="TextBox 285"/>
        <xdr:cNvSpPr txBox="1"/>
      </xdr:nvSpPr>
      <xdr:spPr>
        <a:xfrm>
          <a:off x="5857875" y="7848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87" name="TextBox 286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88" name="TextBox 287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89" name="TextBox 288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0" name="TextBox 289"/>
        <xdr:cNvSpPr txBox="1"/>
      </xdr:nvSpPr>
      <xdr:spPr>
        <a:xfrm>
          <a:off x="5857875" y="8048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1" name="TextBox 290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2" name="TextBox 291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3" name="TextBox 292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4" name="TextBox 293"/>
        <xdr:cNvSpPr txBox="1"/>
      </xdr:nvSpPr>
      <xdr:spPr>
        <a:xfrm>
          <a:off x="5857875" y="7848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5" name="TextBox 294"/>
        <xdr:cNvSpPr txBox="1"/>
      </xdr:nvSpPr>
      <xdr:spPr>
        <a:xfrm>
          <a:off x="5857875" y="8048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296" name="TextBox 295"/>
        <xdr:cNvSpPr txBox="1"/>
      </xdr:nvSpPr>
      <xdr:spPr>
        <a:xfrm>
          <a:off x="5857875" y="81150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7" name="TextBox 296"/>
        <xdr:cNvSpPr txBox="1"/>
      </xdr:nvSpPr>
      <xdr:spPr>
        <a:xfrm>
          <a:off x="5857875" y="8248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8" name="TextBox 297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99" name="TextBox 298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0" name="TextBox 299"/>
        <xdr:cNvSpPr txBox="1"/>
      </xdr:nvSpPr>
      <xdr:spPr>
        <a:xfrm>
          <a:off x="585787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1" name="TextBox 300"/>
        <xdr:cNvSpPr txBox="1"/>
      </xdr:nvSpPr>
      <xdr:spPr>
        <a:xfrm>
          <a:off x="5857875" y="8248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2" name="TextBox 301"/>
        <xdr:cNvSpPr txBox="1"/>
      </xdr:nvSpPr>
      <xdr:spPr>
        <a:xfrm>
          <a:off x="5857875" y="8248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3" name="TextBox 302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4" name="TextBox 303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5" name="TextBox 304"/>
        <xdr:cNvSpPr txBox="1"/>
      </xdr:nvSpPr>
      <xdr:spPr>
        <a:xfrm>
          <a:off x="585787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306" name="TextBox 305"/>
        <xdr:cNvSpPr txBox="1"/>
      </xdr:nvSpPr>
      <xdr:spPr>
        <a:xfrm>
          <a:off x="5857875" y="87151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7" name="TextBox 306"/>
        <xdr:cNvSpPr txBox="1"/>
      </xdr:nvSpPr>
      <xdr:spPr>
        <a:xfrm>
          <a:off x="5857875" y="8848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8" name="TextBox 307"/>
        <xdr:cNvSpPr txBox="1"/>
      </xdr:nvSpPr>
      <xdr:spPr>
        <a:xfrm>
          <a:off x="5857875" y="9048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9" name="TextBox 308"/>
        <xdr:cNvSpPr txBox="1"/>
      </xdr:nvSpPr>
      <xdr:spPr>
        <a:xfrm>
          <a:off x="5857875" y="9048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10" name="TextBox 309"/>
        <xdr:cNvSpPr txBox="1"/>
      </xdr:nvSpPr>
      <xdr:spPr>
        <a:xfrm>
          <a:off x="5857875" y="9248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11" name="TextBox 310"/>
        <xdr:cNvSpPr txBox="1"/>
      </xdr:nvSpPr>
      <xdr:spPr>
        <a:xfrm>
          <a:off x="5857875" y="8848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12" name="TextBox 311"/>
        <xdr:cNvSpPr txBox="1"/>
      </xdr:nvSpPr>
      <xdr:spPr>
        <a:xfrm>
          <a:off x="5857875" y="8848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13" name="TextBox 312"/>
        <xdr:cNvSpPr txBox="1"/>
      </xdr:nvSpPr>
      <xdr:spPr>
        <a:xfrm>
          <a:off x="5857875" y="9048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14" name="TextBox 313"/>
        <xdr:cNvSpPr txBox="1"/>
      </xdr:nvSpPr>
      <xdr:spPr>
        <a:xfrm>
          <a:off x="5857875" y="9048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15" name="TextBox 314"/>
        <xdr:cNvSpPr txBox="1"/>
      </xdr:nvSpPr>
      <xdr:spPr>
        <a:xfrm>
          <a:off x="5857875" y="9248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316" name="TextBox 315"/>
        <xdr:cNvSpPr txBox="1"/>
      </xdr:nvSpPr>
      <xdr:spPr>
        <a:xfrm>
          <a:off x="5857875" y="93152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7" name="TextBox 316"/>
        <xdr:cNvSpPr txBox="1"/>
      </xdr:nvSpPr>
      <xdr:spPr>
        <a:xfrm>
          <a:off x="5857875" y="9848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8" name="TextBox 317"/>
        <xdr:cNvSpPr txBox="1"/>
      </xdr:nvSpPr>
      <xdr:spPr>
        <a:xfrm>
          <a:off x="5857875" y="9848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9" name="TextBox 318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0" name="TextBox 319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1" name="TextBox 320"/>
        <xdr:cNvSpPr txBox="1"/>
      </xdr:nvSpPr>
      <xdr:spPr>
        <a:xfrm>
          <a:off x="5857875" y="10448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2" name="TextBox 321"/>
        <xdr:cNvSpPr txBox="1"/>
      </xdr:nvSpPr>
      <xdr:spPr>
        <a:xfrm>
          <a:off x="5857875" y="10448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3" name="TextBox 322"/>
        <xdr:cNvSpPr txBox="1"/>
      </xdr:nvSpPr>
      <xdr:spPr>
        <a:xfrm>
          <a:off x="5857875" y="10934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4" name="TextBox 323"/>
        <xdr:cNvSpPr txBox="1"/>
      </xdr:nvSpPr>
      <xdr:spPr>
        <a:xfrm>
          <a:off x="5857875" y="10934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5" name="TextBox 324"/>
        <xdr:cNvSpPr txBox="1"/>
      </xdr:nvSpPr>
      <xdr:spPr>
        <a:xfrm>
          <a:off x="5857875" y="10448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6" name="TextBox 325"/>
        <xdr:cNvSpPr txBox="1"/>
      </xdr:nvSpPr>
      <xdr:spPr>
        <a:xfrm>
          <a:off x="5857875" y="10448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7" name="TextBox 326"/>
        <xdr:cNvSpPr txBox="1"/>
      </xdr:nvSpPr>
      <xdr:spPr>
        <a:xfrm>
          <a:off x="5857875" y="10448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8" name="TextBox 327"/>
        <xdr:cNvSpPr txBox="1"/>
      </xdr:nvSpPr>
      <xdr:spPr>
        <a:xfrm>
          <a:off x="5857875" y="10448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9" name="TextBox 328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0" name="TextBox 329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1" name="TextBox 330"/>
        <xdr:cNvSpPr txBox="1"/>
      </xdr:nvSpPr>
      <xdr:spPr>
        <a:xfrm>
          <a:off x="5857875" y="11334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2" name="TextBox 331"/>
        <xdr:cNvSpPr txBox="1"/>
      </xdr:nvSpPr>
      <xdr:spPr>
        <a:xfrm>
          <a:off x="5857875" y="11334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3" name="TextBox 332"/>
        <xdr:cNvSpPr txBox="1"/>
      </xdr:nvSpPr>
      <xdr:spPr>
        <a:xfrm>
          <a:off x="5857875" y="11801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4" name="TextBox 333"/>
        <xdr:cNvSpPr txBox="1"/>
      </xdr:nvSpPr>
      <xdr:spPr>
        <a:xfrm>
          <a:off x="5857875" y="11801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5" name="TextBox 334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6" name="TextBox 335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7" name="TextBox 336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8" name="TextBox 337"/>
        <xdr:cNvSpPr txBox="1"/>
      </xdr:nvSpPr>
      <xdr:spPr>
        <a:xfrm>
          <a:off x="5857875" y="11134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9" name="TextBox 338"/>
        <xdr:cNvSpPr txBox="1"/>
      </xdr:nvSpPr>
      <xdr:spPr>
        <a:xfrm>
          <a:off x="5857875" y="11334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40" name="TextBox 339"/>
        <xdr:cNvSpPr txBox="1"/>
      </xdr:nvSpPr>
      <xdr:spPr>
        <a:xfrm>
          <a:off x="5857875" y="11334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41" name="TextBox 340"/>
        <xdr:cNvSpPr txBox="1"/>
      </xdr:nvSpPr>
      <xdr:spPr>
        <a:xfrm>
          <a:off x="5857875" y="11801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42" name="TextBox 341"/>
        <xdr:cNvSpPr txBox="1"/>
      </xdr:nvSpPr>
      <xdr:spPr>
        <a:xfrm>
          <a:off x="5857875" y="11801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43" name="TextBox 342"/>
        <xdr:cNvSpPr txBox="1"/>
      </xdr:nvSpPr>
      <xdr:spPr>
        <a:xfrm>
          <a:off x="5857875" y="11334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44" name="TextBox 343"/>
        <xdr:cNvSpPr txBox="1"/>
      </xdr:nvSpPr>
      <xdr:spPr>
        <a:xfrm>
          <a:off x="5857875" y="11334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45" name="TextBox 344"/>
        <xdr:cNvSpPr txBox="1"/>
      </xdr:nvSpPr>
      <xdr:spPr>
        <a:xfrm>
          <a:off x="5857875" y="11334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46" name="TextBox 345"/>
        <xdr:cNvSpPr txBox="1"/>
      </xdr:nvSpPr>
      <xdr:spPr>
        <a:xfrm>
          <a:off x="5857875" y="11334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47" name="TextBox 346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48" name="TextBox 347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49" name="TextBox 348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0" name="TextBox 349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1" name="TextBox 350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2" name="TextBox 351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3" name="TextBox 352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4" name="TextBox 353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5" name="TextBox 354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6" name="TextBox 355"/>
        <xdr:cNvSpPr txBox="1"/>
      </xdr:nvSpPr>
      <xdr:spPr>
        <a:xfrm>
          <a:off x="5857875" y="12001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7" name="TextBox 356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8" name="TextBox 357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9" name="TextBox 358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60" name="TextBox 359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61" name="TextBox 360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62" name="TextBox 361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63" name="TextBox 362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64" name="TextBox 363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65" name="TextBox 364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66" name="TextBox 365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67" name="TextBox 366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68" name="TextBox 367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69" name="TextBox 368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70" name="TextBox 369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71" name="TextBox 370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72" name="TextBox 371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73" name="TextBox 372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74" name="TextBox 373"/>
        <xdr:cNvSpPr txBox="1"/>
      </xdr:nvSpPr>
      <xdr:spPr>
        <a:xfrm>
          <a:off x="5857875" y="130492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75" name="TextBox 374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76" name="TextBox 375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77" name="TextBox 376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78" name="TextBox 377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79" name="TextBox 378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80" name="TextBox 379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81" name="TextBox 380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82" name="TextBox 381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83" name="TextBox 382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84" name="TextBox 383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85" name="TextBox 384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86" name="TextBox 385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87" name="TextBox 386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88" name="TextBox 387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89" name="TextBox 388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90" name="TextBox 389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91" name="TextBox 390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92" name="TextBox 391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93" name="TextBox 392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94" name="TextBox 393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95" name="TextBox 394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96" name="TextBox 395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97" name="TextBox 396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98" name="TextBox 397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99" name="TextBox 398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400" name="TextBox 399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401" name="TextBox 400"/>
        <xdr:cNvSpPr txBox="1"/>
      </xdr:nvSpPr>
      <xdr:spPr>
        <a:xfrm>
          <a:off x="4536780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402" name="TextBox 401"/>
        <xdr:cNvSpPr txBox="1"/>
      </xdr:nvSpPr>
      <xdr:spPr>
        <a:xfrm>
          <a:off x="4536780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9</xdr:row>
      <xdr:rowOff>0</xdr:rowOff>
    </xdr:from>
    <xdr:ext cx="66454" cy="264560"/>
    <xdr:sp macro="" textlink="">
      <xdr:nvSpPr>
        <xdr:cNvPr id="403" name="TextBox 402"/>
        <xdr:cNvSpPr txBox="1"/>
      </xdr:nvSpPr>
      <xdr:spPr>
        <a:xfrm flipH="1">
          <a:off x="4673231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454" cy="264560"/>
    <xdr:sp macro="" textlink="">
      <xdr:nvSpPr>
        <xdr:cNvPr id="406" name="TextBox 405"/>
        <xdr:cNvSpPr txBox="1"/>
      </xdr:nvSpPr>
      <xdr:spPr>
        <a:xfrm flipH="1">
          <a:off x="408622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10" name="TextBox 409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63" name="TextBox 462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64" name="TextBox 46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65" name="TextBox 464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466" name="TextBox 465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467" name="TextBox 466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68" name="TextBox 467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69" name="TextBox 468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70" name="TextBox 469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71" name="TextBox 470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72" name="TextBox 471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73" name="TextBox 472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74" name="TextBox 473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75" name="TextBox 474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76" name="TextBox 475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77" name="TextBox 476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78" name="TextBox 477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79" name="TextBox 478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80" name="TextBox 479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1" name="TextBox 480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2" name="TextBox 481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3" name="TextBox 482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4" name="TextBox 48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5" name="TextBox 484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6" name="TextBox 485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7" name="TextBox 486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8" name="TextBox 487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489" name="TextBox 488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490" name="TextBox 489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491" name="TextBox 490"/>
        <xdr:cNvSpPr txBox="1"/>
      </xdr:nvSpPr>
      <xdr:spPr>
        <a:xfrm flipH="1">
          <a:off x="4673231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454" cy="264560"/>
    <xdr:sp macro="" textlink="">
      <xdr:nvSpPr>
        <xdr:cNvPr id="494" name="TextBox 493"/>
        <xdr:cNvSpPr txBox="1"/>
      </xdr:nvSpPr>
      <xdr:spPr>
        <a:xfrm flipH="1">
          <a:off x="408622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44302</xdr:colOff>
      <xdr:row>3</xdr:row>
      <xdr:rowOff>44303</xdr:rowOff>
    </xdr:from>
    <xdr:ext cx="125375" cy="264560"/>
    <xdr:sp macro="" textlink="">
      <xdr:nvSpPr>
        <xdr:cNvPr id="498" name="TextBox 497"/>
        <xdr:cNvSpPr txBox="1"/>
      </xdr:nvSpPr>
      <xdr:spPr>
        <a:xfrm>
          <a:off x="587227" y="131112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549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51" name="TextBox 550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121831</xdr:colOff>
      <xdr:row>3</xdr:row>
      <xdr:rowOff>254739</xdr:rowOff>
    </xdr:from>
    <xdr:ext cx="125375" cy="264560"/>
    <xdr:sp macro="" textlink="">
      <xdr:nvSpPr>
        <xdr:cNvPr id="552" name="TextBox 551"/>
        <xdr:cNvSpPr txBox="1"/>
      </xdr:nvSpPr>
      <xdr:spPr>
        <a:xfrm>
          <a:off x="664756" y="1521564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53" name="TextBox 552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554" name="TextBox 553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555" name="TextBox 554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556" name="TextBox 555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57" name="TextBox 556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58" name="TextBox 557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559" name="TextBox 558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60" name="TextBox 559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61" name="TextBox 560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562" name="TextBox 561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63" name="TextBox 562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64" name="TextBox 56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565" name="TextBox 564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66" name="TextBox 565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67" name="TextBox 566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568" name="TextBox 567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69" name="TextBox 568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70" name="TextBox 569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71" name="TextBox 570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72" name="TextBox 571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1583807</xdr:colOff>
      <xdr:row>4</xdr:row>
      <xdr:rowOff>509477</xdr:rowOff>
    </xdr:from>
    <xdr:ext cx="125375" cy="264560"/>
    <xdr:sp macro="" textlink="">
      <xdr:nvSpPr>
        <xdr:cNvPr id="573" name="TextBox 572"/>
        <xdr:cNvSpPr txBox="1"/>
      </xdr:nvSpPr>
      <xdr:spPr>
        <a:xfrm>
          <a:off x="2126732" y="25192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74" name="TextBox 57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1838546</xdr:colOff>
      <xdr:row>4</xdr:row>
      <xdr:rowOff>487326</xdr:rowOff>
    </xdr:from>
    <xdr:ext cx="125375" cy="264560"/>
    <xdr:sp macro="" textlink="">
      <xdr:nvSpPr>
        <xdr:cNvPr id="575" name="TextBox 574"/>
        <xdr:cNvSpPr txBox="1"/>
      </xdr:nvSpPr>
      <xdr:spPr>
        <a:xfrm>
          <a:off x="2381471" y="2516151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76" name="TextBox 575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577" name="TextBox 576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578" name="TextBox 577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579" name="TextBox 578"/>
        <xdr:cNvSpPr txBox="1"/>
      </xdr:nvSpPr>
      <xdr:spPr>
        <a:xfrm flipH="1">
          <a:off x="4673231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66454" cy="264560"/>
    <xdr:sp macro="" textlink="">
      <xdr:nvSpPr>
        <xdr:cNvPr id="582" name="TextBox 581"/>
        <xdr:cNvSpPr txBox="1"/>
      </xdr:nvSpPr>
      <xdr:spPr>
        <a:xfrm flipH="1">
          <a:off x="408622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66453</xdr:colOff>
      <xdr:row>4</xdr:row>
      <xdr:rowOff>631308</xdr:rowOff>
    </xdr:from>
    <xdr:ext cx="125375" cy="264560"/>
    <xdr:sp macro="" textlink="">
      <xdr:nvSpPr>
        <xdr:cNvPr id="586" name="TextBox 585"/>
        <xdr:cNvSpPr txBox="1"/>
      </xdr:nvSpPr>
      <xdr:spPr>
        <a:xfrm>
          <a:off x="609378" y="251725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549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39" name="TextBox 638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542703</xdr:colOff>
      <xdr:row>4</xdr:row>
      <xdr:rowOff>553780</xdr:rowOff>
    </xdr:from>
    <xdr:ext cx="125375" cy="264560"/>
    <xdr:sp macro="" textlink="">
      <xdr:nvSpPr>
        <xdr:cNvPr id="640" name="TextBox 639"/>
        <xdr:cNvSpPr txBox="1"/>
      </xdr:nvSpPr>
      <xdr:spPr>
        <a:xfrm>
          <a:off x="1085628" y="251593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41" name="TextBox 640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642" name="TextBox 641"/>
        <xdr:cNvSpPr txBox="1"/>
      </xdr:nvSpPr>
      <xdr:spPr>
        <a:xfrm>
          <a:off x="4536780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643" name="TextBox 642"/>
        <xdr:cNvSpPr txBox="1"/>
      </xdr:nvSpPr>
      <xdr:spPr>
        <a:xfrm>
          <a:off x="4536780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1018953</xdr:colOff>
      <xdr:row>3</xdr:row>
      <xdr:rowOff>387646</xdr:rowOff>
    </xdr:from>
    <xdr:ext cx="66454" cy="264560"/>
    <xdr:sp macro="" textlink="">
      <xdr:nvSpPr>
        <xdr:cNvPr id="644" name="TextBox 643"/>
        <xdr:cNvSpPr txBox="1"/>
      </xdr:nvSpPr>
      <xdr:spPr>
        <a:xfrm flipH="1">
          <a:off x="1561878" y="1654471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45" name="TextBox 644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46" name="TextBox 645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647" name="TextBox 646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48" name="TextBox 647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49" name="TextBox 648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650" name="TextBox 649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51" name="TextBox 650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52" name="TextBox 651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653" name="TextBox 652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54" name="TextBox 653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55" name="TextBox 654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656" name="TextBox 655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57" name="TextBox 656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58" name="TextBox 657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59" name="TextBox 658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60" name="TextBox 659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443023</xdr:colOff>
      <xdr:row>3</xdr:row>
      <xdr:rowOff>199361</xdr:rowOff>
    </xdr:from>
    <xdr:ext cx="125375" cy="264560"/>
    <xdr:sp macro="" textlink="">
      <xdr:nvSpPr>
        <xdr:cNvPr id="661" name="TextBox 660"/>
        <xdr:cNvSpPr txBox="1"/>
      </xdr:nvSpPr>
      <xdr:spPr>
        <a:xfrm>
          <a:off x="985948" y="146618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62" name="TextBox 661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1938226</xdr:colOff>
      <xdr:row>4</xdr:row>
      <xdr:rowOff>542703</xdr:rowOff>
    </xdr:from>
    <xdr:ext cx="125375" cy="264560"/>
    <xdr:sp macro="" textlink="">
      <xdr:nvSpPr>
        <xdr:cNvPr id="663" name="TextBox 662"/>
        <xdr:cNvSpPr txBox="1"/>
      </xdr:nvSpPr>
      <xdr:spPr>
        <a:xfrm>
          <a:off x="2481151" y="251437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664" name="TextBox 663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665" name="TextBox 664"/>
        <xdr:cNvSpPr txBox="1"/>
      </xdr:nvSpPr>
      <xdr:spPr>
        <a:xfrm>
          <a:off x="4536780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666" name="TextBox 665"/>
        <xdr:cNvSpPr txBox="1"/>
      </xdr:nvSpPr>
      <xdr:spPr>
        <a:xfrm>
          <a:off x="4536780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11</xdr:row>
      <xdr:rowOff>0</xdr:rowOff>
    </xdr:from>
    <xdr:ext cx="66454" cy="264560"/>
    <xdr:sp macro="" textlink="">
      <xdr:nvSpPr>
        <xdr:cNvPr id="667" name="TextBox 666"/>
        <xdr:cNvSpPr txBox="1"/>
      </xdr:nvSpPr>
      <xdr:spPr>
        <a:xfrm flipH="1">
          <a:off x="4673231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68" name="TextBox 667"/>
        <xdr:cNvSpPr txBox="1"/>
      </xdr:nvSpPr>
      <xdr:spPr>
        <a:xfrm>
          <a:off x="5857875" y="7048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69" name="TextBox 668"/>
        <xdr:cNvSpPr txBox="1"/>
      </xdr:nvSpPr>
      <xdr:spPr>
        <a:xfrm>
          <a:off x="5857875" y="7048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70" name="TextBox 669"/>
        <xdr:cNvSpPr txBox="1"/>
      </xdr:nvSpPr>
      <xdr:spPr>
        <a:xfrm>
          <a:off x="5857875" y="70485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671" name="TextBox 670"/>
        <xdr:cNvSpPr txBox="1"/>
      </xdr:nvSpPr>
      <xdr:spPr>
        <a:xfrm>
          <a:off x="5857875" y="71149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72" name="TextBox 671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73" name="TextBox 672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74" name="TextBox 673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75" name="TextBox 674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76" name="TextBox 675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77" name="TextBox 676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78" name="TextBox 677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79" name="TextBox 678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80" name="TextBox 679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81" name="TextBox 680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82" name="TextBox 681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83" name="TextBox 682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84" name="TextBox 683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85" name="TextBox 684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86" name="TextBox 685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87" name="TextBox 686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88" name="TextBox 687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89" name="TextBox 688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90" name="TextBox 689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91" name="TextBox 690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92" name="TextBox 691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93" name="TextBox 692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94" name="TextBox 693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95" name="TextBox 694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96" name="TextBox 695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97" name="TextBox 696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98" name="TextBox 697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699" name="TextBox 698"/>
        <xdr:cNvSpPr txBox="1"/>
      </xdr:nvSpPr>
      <xdr:spPr>
        <a:xfrm>
          <a:off x="5857875" y="7248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00" name="TextBox 699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01" name="TextBox 700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02" name="TextBox 701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703" name="TextBox 702"/>
        <xdr:cNvSpPr txBox="1"/>
      </xdr:nvSpPr>
      <xdr:spPr>
        <a:xfrm>
          <a:off x="5857875" y="61148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04" name="TextBox 703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05" name="TextBox 704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06" name="TextBox 705"/>
        <xdr:cNvSpPr txBox="1"/>
      </xdr:nvSpPr>
      <xdr:spPr>
        <a:xfrm>
          <a:off x="5857875" y="5648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07" name="TextBox 706"/>
        <xdr:cNvSpPr txBox="1"/>
      </xdr:nvSpPr>
      <xdr:spPr>
        <a:xfrm>
          <a:off x="5857875" y="5848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08" name="TextBox 707"/>
        <xdr:cNvSpPr txBox="1"/>
      </xdr:nvSpPr>
      <xdr:spPr>
        <a:xfrm>
          <a:off x="5857875" y="5848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09" name="TextBox 708"/>
        <xdr:cNvSpPr txBox="1"/>
      </xdr:nvSpPr>
      <xdr:spPr>
        <a:xfrm>
          <a:off x="5857875" y="5648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10" name="TextBox 709"/>
        <xdr:cNvSpPr txBox="1"/>
      </xdr:nvSpPr>
      <xdr:spPr>
        <a:xfrm>
          <a:off x="5857875" y="5848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11" name="TextBox 710"/>
        <xdr:cNvSpPr txBox="1"/>
      </xdr:nvSpPr>
      <xdr:spPr>
        <a:xfrm>
          <a:off x="5857875" y="5848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12" name="TextBox 711"/>
        <xdr:cNvSpPr txBox="1"/>
      </xdr:nvSpPr>
      <xdr:spPr>
        <a:xfrm>
          <a:off x="5857875" y="5848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13" name="TextBox 712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14" name="TextBox 713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15" name="TextBox 714"/>
        <xdr:cNvSpPr txBox="1"/>
      </xdr:nvSpPr>
      <xdr:spPr>
        <a:xfrm>
          <a:off x="5857875" y="58483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16" name="TextBox 715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17" name="TextBox 716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18" name="TextBox 717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19" name="TextBox 718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20" name="TextBox 719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21" name="TextBox 720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22" name="TextBox 721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723" name="TextBox 722"/>
        <xdr:cNvSpPr txBox="1"/>
      </xdr:nvSpPr>
      <xdr:spPr>
        <a:xfrm>
          <a:off x="5857875" y="61148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24" name="TextBox 723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25" name="TextBox 724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26" name="TextBox 725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66454</xdr:rowOff>
    </xdr:from>
    <xdr:ext cx="66454" cy="264560"/>
    <xdr:sp macro="" textlink="">
      <xdr:nvSpPr>
        <xdr:cNvPr id="727" name="TextBox 726"/>
        <xdr:cNvSpPr txBox="1"/>
      </xdr:nvSpPr>
      <xdr:spPr>
        <a:xfrm>
          <a:off x="5857875" y="69149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28" name="TextBox 727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29" name="TextBox 728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30" name="TextBox 729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31" name="TextBox 730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32" name="TextBox 731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33" name="TextBox 732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34" name="TextBox 733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35" name="TextBox 734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36" name="TextBox 735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37" name="TextBox 736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38" name="TextBox 737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739" name="TextBox 738"/>
        <xdr:cNvSpPr txBox="1"/>
      </xdr:nvSpPr>
      <xdr:spPr>
        <a:xfrm>
          <a:off x="5857875" y="68484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40" name="TextBox 739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41" name="TextBox 740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42" name="TextBox 741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43" name="TextBox 742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44" name="TextBox 743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45" name="TextBox 744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46" name="TextBox 745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47" name="TextBox 746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48" name="TextBox 747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49" name="TextBox 748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50" name="TextBox 749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51" name="TextBox 750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52" name="TextBox 751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53" name="TextBox 752"/>
        <xdr:cNvSpPr txBox="1"/>
      </xdr:nvSpPr>
      <xdr:spPr>
        <a:xfrm>
          <a:off x="5857875" y="7448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54" name="TextBox 753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55" name="TextBox 754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56" name="TextBox 755"/>
        <xdr:cNvSpPr txBox="1"/>
      </xdr:nvSpPr>
      <xdr:spPr>
        <a:xfrm>
          <a:off x="585787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57" name="TextBox 756"/>
        <xdr:cNvSpPr txBox="1"/>
      </xdr:nvSpPr>
      <xdr:spPr>
        <a:xfrm>
          <a:off x="585787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58" name="TextBox 757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59" name="TextBox 758"/>
        <xdr:cNvSpPr txBox="1"/>
      </xdr:nvSpPr>
      <xdr:spPr>
        <a:xfrm>
          <a:off x="585787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60" name="TextBox 759"/>
        <xdr:cNvSpPr txBox="1"/>
      </xdr:nvSpPr>
      <xdr:spPr>
        <a:xfrm>
          <a:off x="585787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61" name="TextBox 760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62" name="TextBox 761"/>
        <xdr:cNvSpPr txBox="1"/>
      </xdr:nvSpPr>
      <xdr:spPr>
        <a:xfrm>
          <a:off x="5857875" y="8448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63" name="TextBox 762"/>
        <xdr:cNvSpPr txBox="1"/>
      </xdr:nvSpPr>
      <xdr:spPr>
        <a:xfrm>
          <a:off x="585787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64" name="TextBox 763"/>
        <xdr:cNvSpPr txBox="1"/>
      </xdr:nvSpPr>
      <xdr:spPr>
        <a:xfrm>
          <a:off x="585787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65" name="TextBox 764"/>
        <xdr:cNvSpPr txBox="1"/>
      </xdr:nvSpPr>
      <xdr:spPr>
        <a:xfrm>
          <a:off x="5857875" y="9848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66" name="TextBox 765"/>
        <xdr:cNvSpPr txBox="1"/>
      </xdr:nvSpPr>
      <xdr:spPr>
        <a:xfrm>
          <a:off x="5857875" y="9848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67" name="TextBox 766"/>
        <xdr:cNvSpPr txBox="1"/>
      </xdr:nvSpPr>
      <xdr:spPr>
        <a:xfrm>
          <a:off x="5857875" y="10248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68" name="TextBox 767"/>
        <xdr:cNvSpPr txBox="1"/>
      </xdr:nvSpPr>
      <xdr:spPr>
        <a:xfrm>
          <a:off x="5857875" y="10248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69" name="TextBox 768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70" name="TextBox 769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71" name="TextBox 770"/>
        <xdr:cNvSpPr txBox="1"/>
      </xdr:nvSpPr>
      <xdr:spPr>
        <a:xfrm>
          <a:off x="5857875" y="10248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72" name="TextBox 771"/>
        <xdr:cNvSpPr txBox="1"/>
      </xdr:nvSpPr>
      <xdr:spPr>
        <a:xfrm>
          <a:off x="5857875" y="10248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73" name="TextBox 772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74" name="TextBox 773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75" name="TextBox 774"/>
        <xdr:cNvSpPr txBox="1"/>
      </xdr:nvSpPr>
      <xdr:spPr>
        <a:xfrm>
          <a:off x="5857875" y="10248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76" name="TextBox 775"/>
        <xdr:cNvSpPr txBox="1"/>
      </xdr:nvSpPr>
      <xdr:spPr>
        <a:xfrm>
          <a:off x="5857875" y="10248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77" name="TextBox 776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78" name="TextBox 777"/>
        <xdr:cNvSpPr txBox="1"/>
      </xdr:nvSpPr>
      <xdr:spPr>
        <a:xfrm>
          <a:off x="5857875" y="10048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79" name="TextBox 778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80" name="TextBox 779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81" name="TextBox 780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82" name="TextBox 781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83" name="TextBox 782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84" name="TextBox 783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85" name="TextBox 784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86" name="TextBox 785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87" name="TextBox 786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88" name="TextBox 787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89" name="TextBox 788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90" name="TextBox 789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91" name="TextBox 790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92" name="TextBox 791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93" name="TextBox 792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94" name="TextBox 793"/>
        <xdr:cNvSpPr txBox="1"/>
      </xdr:nvSpPr>
      <xdr:spPr>
        <a:xfrm>
          <a:off x="5857875" y="122015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95" name="TextBox 794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96" name="TextBox 795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97" name="TextBox 796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98" name="TextBox 797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99" name="TextBox 798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00" name="TextBox 799"/>
        <xdr:cNvSpPr txBox="1"/>
      </xdr:nvSpPr>
      <xdr:spPr>
        <a:xfrm>
          <a:off x="5857875" y="128492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01" name="TextBox 800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02" name="TextBox 801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03" name="TextBox 802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04" name="TextBox 803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05" name="TextBox 804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06" name="TextBox 805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07" name="TextBox 806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08" name="TextBox 807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09" name="TextBox 808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10" name="TextBox 809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11" name="TextBox 810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12" name="TextBox 811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13" name="TextBox 812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14" name="TextBox 813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15" name="TextBox 814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16" name="TextBox 815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17" name="TextBox 816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18" name="TextBox 817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19" name="TextBox 818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20" name="TextBox 819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21" name="TextBox 820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22" name="TextBox 821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23" name="TextBox 822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24" name="TextBox 823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25" name="TextBox 824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26" name="TextBox 825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27" name="TextBox 826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28" name="TextBox 827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29" name="TextBox 828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30" name="TextBox 829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31" name="TextBox 830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32" name="TextBox 831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33" name="TextBox 832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34" name="TextBox 833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35" name="TextBox 834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36" name="TextBox 835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37" name="TextBox 836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38" name="TextBox 837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39" name="TextBox 838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40" name="TextBox 839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41" name="TextBox 840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842" name="TextBox 841"/>
        <xdr:cNvSpPr txBox="1"/>
      </xdr:nvSpPr>
      <xdr:spPr>
        <a:xfrm>
          <a:off x="5857875" y="132492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3" name="TextBox 842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4" name="TextBox 843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5" name="TextBox 844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6" name="TextBox 845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7" name="TextBox 846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8" name="TextBox 847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49" name="TextBox 848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50" name="TextBox 849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51" name="TextBox 850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52" name="TextBox 851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53" name="TextBox 852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54" name="TextBox 853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55" name="TextBox 854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56" name="TextBox 855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57" name="TextBox 856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58" name="TextBox 857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59" name="TextBox 858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60" name="TextBox 859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61" name="TextBox 860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62" name="TextBox 861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63" name="TextBox 862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64" name="TextBox 863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65" name="TextBox 864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66" name="TextBox 865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67" name="TextBox 866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68" name="TextBox 867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69" name="TextBox 868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70" name="TextBox 869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71" name="TextBox 870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72" name="TextBox 871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73" name="TextBox 872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74" name="TextBox 873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75" name="TextBox 874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76" name="TextBox 875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77" name="TextBox 876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78" name="TextBox 877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79" name="TextBox 878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80" name="TextBox 879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81" name="TextBox 880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82" name="TextBox 881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83" name="TextBox 882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84" name="TextBox 883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85" name="TextBox 884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86" name="TextBox 885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87" name="TextBox 886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88" name="TextBox 887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89" name="TextBox 888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90" name="TextBox 889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91" name="TextBox 890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892" name="TextBox 891"/>
        <xdr:cNvSpPr txBox="1"/>
      </xdr:nvSpPr>
      <xdr:spPr>
        <a:xfrm>
          <a:off x="5857875" y="13449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93" name="TextBox 892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94" name="TextBox 893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95" name="TextBox 894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96" name="TextBox 895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97" name="TextBox 896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98" name="TextBox 897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899" name="TextBox 898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900" name="TextBox 899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901" name="TextBox 900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902" name="TextBox 901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903" name="TextBox 902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904" name="TextBox 903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905" name="TextBox 904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906" name="TextBox 905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907" name="TextBox 906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908" name="TextBox 907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909" name="TextBox 908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910" name="TextBox 909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911" name="TextBox 910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912" name="TextBox 911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913" name="TextBox 912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914" name="TextBox 913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915" name="TextBox 914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916" name="TextBox 915"/>
        <xdr:cNvSpPr txBox="1"/>
      </xdr:nvSpPr>
      <xdr:spPr>
        <a:xfrm>
          <a:off x="5857875" y="136493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17" name="TextBox 916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18" name="TextBox 917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19" name="TextBox 918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20" name="TextBox 919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21" name="TextBox 920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22" name="TextBox 921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23" name="TextBox 922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24" name="TextBox 923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25" name="TextBox 924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26" name="TextBox 925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27" name="TextBox 926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28" name="TextBox 927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29" name="TextBox 928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30" name="TextBox 929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31" name="TextBox 930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32" name="TextBox 931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33" name="TextBox 932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34" name="TextBox 933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35" name="TextBox 934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36" name="TextBox 935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37" name="TextBox 936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38" name="TextBox 937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39" name="TextBox 938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40" name="TextBox 939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41" name="TextBox 940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42" name="TextBox 941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43" name="TextBox 942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44" name="TextBox 943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45" name="TextBox 944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46" name="TextBox 945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47" name="TextBox 946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48" name="TextBox 947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49" name="TextBox 948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50" name="TextBox 949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51" name="TextBox 950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52" name="TextBox 951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53" name="TextBox 952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54" name="TextBox 953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55" name="TextBox 954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56" name="TextBox 955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57" name="TextBox 956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58" name="TextBox 957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59" name="TextBox 958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60" name="TextBox 959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61" name="TextBox 960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62" name="TextBox 961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63" name="TextBox 962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64" name="TextBox 963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65" name="TextBox 964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66" name="TextBox 965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67" name="TextBox 966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68" name="TextBox 967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69" name="TextBox 968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70" name="TextBox 969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71" name="TextBox 970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72" name="TextBox 971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73" name="TextBox 972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74" name="TextBox 973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75" name="TextBox 974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976" name="TextBox 975"/>
        <xdr:cNvSpPr txBox="1"/>
      </xdr:nvSpPr>
      <xdr:spPr>
        <a:xfrm>
          <a:off x="5857875" y="14049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1960378</xdr:colOff>
      <xdr:row>4</xdr:row>
      <xdr:rowOff>454099</xdr:rowOff>
    </xdr:from>
    <xdr:ext cx="66454" cy="264560"/>
    <xdr:sp macro="" textlink="">
      <xdr:nvSpPr>
        <xdr:cNvPr id="979" name="TextBox 978"/>
        <xdr:cNvSpPr txBox="1"/>
      </xdr:nvSpPr>
      <xdr:spPr>
        <a:xfrm flipH="1">
          <a:off x="2503303" y="251149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0" name="TextBox 989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4807467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034" name="TextBox 1033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035" name="TextBox 1034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2037907</xdr:colOff>
      <xdr:row>3</xdr:row>
      <xdr:rowOff>454099</xdr:rowOff>
    </xdr:from>
    <xdr:ext cx="66454" cy="264560"/>
    <xdr:sp macro="" textlink="">
      <xdr:nvSpPr>
        <xdr:cNvPr id="1036" name="TextBox 1035"/>
        <xdr:cNvSpPr txBox="1"/>
      </xdr:nvSpPr>
      <xdr:spPr>
        <a:xfrm flipH="1">
          <a:off x="2580832" y="172092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1705639</xdr:colOff>
      <xdr:row>4</xdr:row>
      <xdr:rowOff>520552</xdr:rowOff>
    </xdr:from>
    <xdr:ext cx="66454" cy="264560"/>
    <xdr:sp macro="" textlink="">
      <xdr:nvSpPr>
        <xdr:cNvPr id="1039" name="TextBox 1038"/>
        <xdr:cNvSpPr txBox="1"/>
      </xdr:nvSpPr>
      <xdr:spPr>
        <a:xfrm flipH="1">
          <a:off x="2248564" y="2511277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95" name="TextBox 1094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96" name="TextBox 1095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97" name="TextBox 1096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98" name="TextBox 1097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1772093</xdr:colOff>
      <xdr:row>4</xdr:row>
      <xdr:rowOff>564854</xdr:rowOff>
    </xdr:from>
    <xdr:ext cx="66454" cy="264560"/>
    <xdr:sp macro="" textlink="">
      <xdr:nvSpPr>
        <xdr:cNvPr id="1101" name="TextBox 1100"/>
        <xdr:cNvSpPr txBox="1"/>
      </xdr:nvSpPr>
      <xdr:spPr>
        <a:xfrm flipH="1">
          <a:off x="2315018" y="25174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4807467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1950631</xdr:colOff>
      <xdr:row>4</xdr:row>
      <xdr:rowOff>498400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493556" y="251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157" name="TextBox 1156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1860697</xdr:colOff>
      <xdr:row>4</xdr:row>
      <xdr:rowOff>476250</xdr:rowOff>
    </xdr:from>
    <xdr:ext cx="66454" cy="264560"/>
    <xdr:sp macro="" textlink="">
      <xdr:nvSpPr>
        <xdr:cNvPr id="1160" name="TextBox 1159"/>
        <xdr:cNvSpPr txBox="1"/>
      </xdr:nvSpPr>
      <xdr:spPr>
        <a:xfrm flipH="1">
          <a:off x="2403622" y="2514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11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4807467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1762346</xdr:colOff>
      <xdr:row>4</xdr:row>
      <xdr:rowOff>487325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305271" y="25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1216" name="TextBox 1215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993258</xdr:colOff>
      <xdr:row>3</xdr:row>
      <xdr:rowOff>343343</xdr:rowOff>
    </xdr:from>
    <xdr:ext cx="125375" cy="264560"/>
    <xdr:sp macro="" textlink="">
      <xdr:nvSpPr>
        <xdr:cNvPr id="1217" name="TextBox 1216"/>
        <xdr:cNvSpPr txBox="1"/>
      </xdr:nvSpPr>
      <xdr:spPr>
        <a:xfrm>
          <a:off x="1536183" y="161016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1879305</xdr:colOff>
      <xdr:row>4</xdr:row>
      <xdr:rowOff>465174</xdr:rowOff>
    </xdr:from>
    <xdr:ext cx="125375" cy="264560"/>
    <xdr:sp macro="" textlink="">
      <xdr:nvSpPr>
        <xdr:cNvPr id="1218" name="TextBox 1217"/>
        <xdr:cNvSpPr txBox="1"/>
      </xdr:nvSpPr>
      <xdr:spPr>
        <a:xfrm>
          <a:off x="2422230" y="2513049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1945758</xdr:colOff>
      <xdr:row>4</xdr:row>
      <xdr:rowOff>409796</xdr:rowOff>
    </xdr:from>
    <xdr:ext cx="125375" cy="264560"/>
    <xdr:sp macro="" textlink="">
      <xdr:nvSpPr>
        <xdr:cNvPr id="1219" name="TextBox 1218"/>
        <xdr:cNvSpPr txBox="1"/>
      </xdr:nvSpPr>
      <xdr:spPr>
        <a:xfrm>
          <a:off x="2488683" y="2514821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1222" name="TextBox 1221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278" name="TextBox 1277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279" name="TextBox 1278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280" name="TextBox 1279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281" name="TextBox 1280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1282" name="TextBox 1281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285" name="TextBox 1284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341" name="TextBox 1340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342" name="TextBox 1341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343" name="TextBox 1342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344" name="TextBox 134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345" name="TextBox 1344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348" name="TextBox 1347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404" name="TextBox 140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405" name="TextBox 1404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406" name="TextBox 1405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407" name="TextBox 1406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408" name="TextBox 1407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1411" name="TextBox 1410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1467" name="TextBox 1466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1468" name="TextBox 1467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1469" name="TextBox 1468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1470" name="TextBox 1469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1471" name="TextBox 1470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0" name="TextBox 159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1702" name="TextBox 1701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6" name="TextBox 174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758" name="TextBox 1757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759" name="TextBox 1758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760" name="TextBox 1759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761" name="TextBox 1760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1762" name="TextBox 1761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765" name="TextBox 1764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21" name="TextBox 1820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22" name="TextBox 1821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23" name="TextBox 1822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24" name="TextBox 182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825" name="TextBox 1824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828" name="TextBox 1827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84" name="TextBox 188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85" name="TextBox 1884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86" name="TextBox 1885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87" name="TextBox 1886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888" name="TextBox 1887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1891" name="TextBox 1890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1947" name="TextBox 1946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1948" name="TextBox 1947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1949" name="TextBox 1948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1950" name="TextBox 1949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1951" name="TextBox 1950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2182" name="TextBox 2181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238" name="TextBox 2237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239" name="TextBox 2238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240" name="TextBox 2239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241" name="TextBox 2240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2242" name="TextBox 2241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245" name="TextBox 2244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01" name="TextBox 2300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02" name="TextBox 2301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03" name="TextBox 2302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04" name="TextBox 230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305" name="TextBox 2304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308" name="TextBox 2307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64" name="TextBox 236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65" name="TextBox 2364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66" name="TextBox 2365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67" name="TextBox 2366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368" name="TextBox 2367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2371" name="TextBox 2370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427" name="TextBox 2426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428" name="TextBox 2427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429" name="TextBox 2428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430" name="TextBox 2429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2431" name="TextBox 2430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8</xdr:row>
      <xdr:rowOff>199360</xdr:rowOff>
    </xdr:from>
    <xdr:ext cx="153729" cy="276889"/>
    <xdr:sp macro="" textlink="">
      <xdr:nvSpPr>
        <xdr:cNvPr id="2488" name="TextBox 2487"/>
        <xdr:cNvSpPr txBox="1"/>
      </xdr:nvSpPr>
      <xdr:spPr>
        <a:xfrm>
          <a:off x="5857875" y="3618835"/>
          <a:ext cx="153729" cy="2768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4" name="TextBox 256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2658" name="TextBox 2657"/>
        <xdr:cNvSpPr txBox="1"/>
      </xdr:nvSpPr>
      <xdr:spPr>
        <a:xfrm>
          <a:off x="4536780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2659" name="TextBox 2658"/>
        <xdr:cNvSpPr txBox="1"/>
      </xdr:nvSpPr>
      <xdr:spPr>
        <a:xfrm>
          <a:off x="4536780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9</xdr:row>
      <xdr:rowOff>0</xdr:rowOff>
    </xdr:from>
    <xdr:ext cx="66454" cy="264560"/>
    <xdr:sp macro="" textlink="">
      <xdr:nvSpPr>
        <xdr:cNvPr id="2660" name="TextBox 2659"/>
        <xdr:cNvSpPr txBox="1"/>
      </xdr:nvSpPr>
      <xdr:spPr>
        <a:xfrm flipH="1">
          <a:off x="4673231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61" name="TextBox 2660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62" name="TextBox 2661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2663" name="TextBox 2662"/>
        <xdr:cNvSpPr txBox="1"/>
      </xdr:nvSpPr>
      <xdr:spPr>
        <a:xfrm flipH="1">
          <a:off x="4673231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64" name="TextBox 2663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65" name="TextBox 2664"/>
        <xdr:cNvSpPr txBox="1"/>
      </xdr:nvSpPr>
      <xdr:spPr>
        <a:xfrm>
          <a:off x="4536780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2666" name="TextBox 2665"/>
        <xdr:cNvSpPr txBox="1"/>
      </xdr:nvSpPr>
      <xdr:spPr>
        <a:xfrm flipH="1">
          <a:off x="4673231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2667" name="TextBox 2666"/>
        <xdr:cNvSpPr txBox="1"/>
      </xdr:nvSpPr>
      <xdr:spPr>
        <a:xfrm>
          <a:off x="4536780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11</xdr:row>
      <xdr:rowOff>0</xdr:rowOff>
    </xdr:from>
    <xdr:ext cx="125375" cy="264560"/>
    <xdr:sp macro="" textlink="">
      <xdr:nvSpPr>
        <xdr:cNvPr id="2668" name="TextBox 2667"/>
        <xdr:cNvSpPr txBox="1"/>
      </xdr:nvSpPr>
      <xdr:spPr>
        <a:xfrm>
          <a:off x="4536780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11</xdr:row>
      <xdr:rowOff>0</xdr:rowOff>
    </xdr:from>
    <xdr:ext cx="66454" cy="264560"/>
    <xdr:sp macro="" textlink="">
      <xdr:nvSpPr>
        <xdr:cNvPr id="2669" name="TextBox 2668"/>
        <xdr:cNvSpPr txBox="1"/>
      </xdr:nvSpPr>
      <xdr:spPr>
        <a:xfrm flipH="1">
          <a:off x="4673231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2670" name="TextBox 2669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671" name="TextBox 2670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672" name="TextBox 2671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673" name="TextBox 2672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674" name="TextBox 2673"/>
        <xdr:cNvSpPr txBox="1"/>
      </xdr:nvSpPr>
      <xdr:spPr>
        <a:xfrm>
          <a:off x="5857875" y="36480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2675" name="TextBox 2674"/>
        <xdr:cNvSpPr txBox="1"/>
      </xdr:nvSpPr>
      <xdr:spPr>
        <a:xfrm flipH="1">
          <a:off x="5857875" y="36480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676" name="TextBox 2675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77" name="TextBox 2676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78" name="TextBox 2677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79" name="TextBox 2678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80" name="TextBox 2679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681" name="TextBox 2680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682" name="TextBox 2681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83" name="TextBox 2682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84" name="TextBox 2683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85" name="TextBox 2684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86" name="TextBox 2685"/>
        <xdr:cNvSpPr txBox="1"/>
      </xdr:nvSpPr>
      <xdr:spPr>
        <a:xfrm>
          <a:off x="5857875" y="3848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687" name="TextBox 2686"/>
        <xdr:cNvSpPr txBox="1"/>
      </xdr:nvSpPr>
      <xdr:spPr>
        <a:xfrm flipH="1">
          <a:off x="5857875" y="38481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2688" name="TextBox 2687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689" name="TextBox 2688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690" name="TextBox 2689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691" name="TextBox 2690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692" name="TextBox 2691"/>
        <xdr:cNvSpPr txBox="1"/>
      </xdr:nvSpPr>
      <xdr:spPr>
        <a:xfrm>
          <a:off x="5857875" y="40481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2693" name="TextBox 2692"/>
        <xdr:cNvSpPr txBox="1"/>
      </xdr:nvSpPr>
      <xdr:spPr>
        <a:xfrm flipH="1">
          <a:off x="5857875" y="40481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0" name="TextBox 270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585787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8</xdr:row>
      <xdr:rowOff>199360</xdr:rowOff>
    </xdr:from>
    <xdr:ext cx="153729" cy="276889"/>
    <xdr:sp macro="" textlink="">
      <xdr:nvSpPr>
        <xdr:cNvPr id="2750" name="TextBox 2749"/>
        <xdr:cNvSpPr txBox="1"/>
      </xdr:nvSpPr>
      <xdr:spPr>
        <a:xfrm>
          <a:off x="5857875" y="3618835"/>
          <a:ext cx="153729" cy="2768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5857875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5857875" y="404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20" name="TextBox 2919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21" name="TextBox 2920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22" name="TextBox 2921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2923" name="TextBox 2922"/>
        <xdr:cNvSpPr txBox="1"/>
      </xdr:nvSpPr>
      <xdr:spPr>
        <a:xfrm>
          <a:off x="5857875" y="61148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24" name="TextBox 2923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25" name="TextBox 2924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26" name="TextBox 2925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2927" name="TextBox 2926"/>
        <xdr:cNvSpPr txBox="1"/>
      </xdr:nvSpPr>
      <xdr:spPr>
        <a:xfrm>
          <a:off x="5857875" y="63148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28" name="TextBox 2927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29" name="TextBox 2928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30" name="TextBox 2929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31" name="TextBox 2930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32" name="TextBox 2931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33" name="TextBox 2932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34" name="TextBox 2933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35" name="TextBox 2934"/>
        <xdr:cNvSpPr txBox="1"/>
      </xdr:nvSpPr>
      <xdr:spPr>
        <a:xfrm>
          <a:off x="5857875" y="60483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36" name="TextBox 2935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37" name="TextBox 2936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38" name="TextBox 2937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39" name="TextBox 2938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40" name="TextBox 2939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2941" name="TextBox 2940"/>
        <xdr:cNvSpPr txBox="1"/>
      </xdr:nvSpPr>
      <xdr:spPr>
        <a:xfrm>
          <a:off x="5857875" y="63148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42" name="TextBox 2941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43" name="TextBox 2942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44" name="TextBox 2943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45" name="TextBox 2944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46" name="TextBox 2945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47" name="TextBox 2946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48" name="TextBox 2947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49" name="TextBox 2948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50" name="TextBox 2949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2951" name="TextBox 2950"/>
        <xdr:cNvSpPr txBox="1"/>
      </xdr:nvSpPr>
      <xdr:spPr>
        <a:xfrm>
          <a:off x="5857875" y="631485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52" name="TextBox 2951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53" name="TextBox 2952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54" name="TextBox 2953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2955" name="TextBox 2954"/>
        <xdr:cNvSpPr txBox="1"/>
      </xdr:nvSpPr>
      <xdr:spPr>
        <a:xfrm>
          <a:off x="5857875" y="65148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56" name="TextBox 2955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57" name="TextBox 2956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58" name="TextBox 2957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59" name="TextBox 2958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60" name="TextBox 2959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61" name="TextBox 2960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62" name="TextBox 2961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63" name="TextBox 2962"/>
        <xdr:cNvSpPr txBox="1"/>
      </xdr:nvSpPr>
      <xdr:spPr>
        <a:xfrm>
          <a:off x="5857875" y="6248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64" name="TextBox 2963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65" name="TextBox 2964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66" name="TextBox 2965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67" name="TextBox 2966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68" name="TextBox 2967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2969" name="TextBox 2968"/>
        <xdr:cNvSpPr txBox="1"/>
      </xdr:nvSpPr>
      <xdr:spPr>
        <a:xfrm>
          <a:off x="5857875" y="65148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70" name="TextBox 2969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71" name="TextBox 2970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72" name="TextBox 2971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73" name="TextBox 2972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74" name="TextBox 2973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75" name="TextBox 2974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76" name="TextBox 2975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2977" name="TextBox 2976"/>
        <xdr:cNvSpPr txBox="1"/>
      </xdr:nvSpPr>
      <xdr:spPr>
        <a:xfrm>
          <a:off x="5857875" y="65148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78" name="TextBox 2977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79" name="TextBox 2978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80" name="TextBox 2979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81" name="TextBox 2980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82" name="TextBox 2981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83" name="TextBox 2982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84" name="TextBox 2983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85" name="TextBox 2984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86" name="TextBox 2985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2987" name="TextBox 2986"/>
        <xdr:cNvSpPr txBox="1"/>
      </xdr:nvSpPr>
      <xdr:spPr>
        <a:xfrm>
          <a:off x="5857875" y="65148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88" name="TextBox 2987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89" name="TextBox 2988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90" name="TextBox 2989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2991" name="TextBox 2990"/>
        <xdr:cNvSpPr txBox="1"/>
      </xdr:nvSpPr>
      <xdr:spPr>
        <a:xfrm>
          <a:off x="5857875" y="67149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92" name="TextBox 2991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93" name="TextBox 2992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94" name="TextBox 2993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95" name="TextBox 2994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96" name="TextBox 2995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97" name="TextBox 2996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98" name="TextBox 2997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2999" name="TextBox 2998"/>
        <xdr:cNvSpPr txBox="1"/>
      </xdr:nvSpPr>
      <xdr:spPr>
        <a:xfrm>
          <a:off x="5857875" y="64484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00" name="TextBox 2999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01" name="TextBox 3000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02" name="TextBox 3001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03" name="TextBox 3002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04" name="TextBox 3003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3005" name="TextBox 3004"/>
        <xdr:cNvSpPr txBox="1"/>
      </xdr:nvSpPr>
      <xdr:spPr>
        <a:xfrm>
          <a:off x="5857875" y="67149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06" name="TextBox 3005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07" name="TextBox 3006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08" name="TextBox 3007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09" name="TextBox 3008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10" name="TextBox 3009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11" name="TextBox 3010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12" name="TextBox 3011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3013" name="TextBox 3012"/>
        <xdr:cNvSpPr txBox="1"/>
      </xdr:nvSpPr>
      <xdr:spPr>
        <a:xfrm>
          <a:off x="5857875" y="67149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14" name="TextBox 3013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15" name="TextBox 3014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16" name="TextBox 3015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17" name="TextBox 3016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18" name="TextBox 3017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19" name="TextBox 3018"/>
        <xdr:cNvSpPr txBox="1"/>
      </xdr:nvSpPr>
      <xdr:spPr>
        <a:xfrm>
          <a:off x="5857875" y="66484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020" name="TextBox 3019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021" name="TextBox 3020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022" name="TextBox 3021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023" name="TextBox 3022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3024" name="TextBox 3023"/>
        <xdr:cNvSpPr txBox="1"/>
      </xdr:nvSpPr>
      <xdr:spPr>
        <a:xfrm flipH="1">
          <a:off x="6972300" y="32575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025" name="TextBox 3024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026" name="TextBox 3025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55378</xdr:rowOff>
    </xdr:from>
    <xdr:ext cx="66454" cy="264560"/>
    <xdr:sp macro="" textlink="">
      <xdr:nvSpPr>
        <xdr:cNvPr id="3027" name="TextBox 3026"/>
        <xdr:cNvSpPr txBox="1"/>
      </xdr:nvSpPr>
      <xdr:spPr>
        <a:xfrm flipH="1">
          <a:off x="6972300" y="3312928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028" name="TextBox 3027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029" name="TextBox 3028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3030" name="TextBox 3029"/>
        <xdr:cNvSpPr txBox="1"/>
      </xdr:nvSpPr>
      <xdr:spPr>
        <a:xfrm flipH="1">
          <a:off x="6972300" y="32575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031" name="TextBox 3030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032" name="TextBox 3031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3033" name="TextBox 3032"/>
        <xdr:cNvSpPr txBox="1"/>
      </xdr:nvSpPr>
      <xdr:spPr>
        <a:xfrm flipH="1">
          <a:off x="6972300" y="32575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034" name="TextBox 3033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035" name="TextBox 3034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3036" name="TextBox 3035"/>
        <xdr:cNvSpPr txBox="1"/>
      </xdr:nvSpPr>
      <xdr:spPr>
        <a:xfrm flipH="1">
          <a:off x="6972300" y="32575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037" name="TextBox 3036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038" name="TextBox 3037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039" name="TextBox 3038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040" name="TextBox 3039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041" name="TextBox 3040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042" name="TextBox 3041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043" name="TextBox 3042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044" name="TextBox 3043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045" name="TextBox 3044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3046" name="TextBox 3045"/>
        <xdr:cNvSpPr txBox="1"/>
      </xdr:nvSpPr>
      <xdr:spPr>
        <a:xfrm>
          <a:off x="6972300" y="3657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047" name="TextBox 3046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048" name="TextBox 3047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049" name="TextBox 3048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050" name="TextBox 3049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51" name="TextBox 3050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52" name="TextBox 3051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53" name="TextBox 3052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54" name="TextBox 3053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55" name="TextBox 3054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56" name="TextBox 3055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57" name="TextBox 3056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58" name="TextBox 3057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59" name="TextBox 3058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60" name="TextBox 3059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61" name="TextBox 3060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62" name="TextBox 3061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63" name="TextBox 3062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64" name="TextBox 3063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65" name="TextBox 3064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66" name="TextBox 3065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67" name="TextBox 3066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068" name="TextBox 3067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69" name="TextBox 3068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70" name="TextBox 3069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71" name="TextBox 3070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72" name="TextBox 3071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73" name="TextBox 3072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74" name="TextBox 3073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75" name="TextBox 3074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76" name="TextBox 3075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77" name="TextBox 3076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78" name="TextBox 3077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79" name="TextBox 3078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80" name="TextBox 3079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81" name="TextBox 3080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82" name="TextBox 3081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83" name="TextBox 3082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84" name="TextBox 3083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85" name="TextBox 3084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86" name="TextBox 3085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87" name="TextBox 3086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88" name="TextBox 3087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89" name="TextBox 3088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90" name="TextBox 3089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91" name="TextBox 3090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92" name="TextBox 3091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93" name="TextBox 3092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94" name="TextBox 3093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95" name="TextBox 3094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96" name="TextBox 3095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97" name="TextBox 3096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98" name="TextBox 3097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099" name="TextBox 3098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100" name="TextBox 3099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101" name="TextBox 3100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102" name="TextBox 3101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103" name="TextBox 3102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104" name="TextBox 3103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105" name="TextBox 3104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106" name="TextBox 3105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07" name="TextBox 3106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08" name="TextBox 3107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09" name="TextBox 3108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10" name="TextBox 3109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11" name="TextBox 3110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12" name="TextBox 3111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13" name="TextBox 3112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14" name="TextBox 3113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115" name="TextBox 3114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116" name="TextBox 3115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17" name="TextBox 3116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18" name="TextBox 3117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19" name="TextBox 3118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20" name="TextBox 3119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21" name="TextBox 3120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22" name="TextBox 3121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23" name="TextBox 3122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24" name="TextBox 3123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25" name="TextBox 3124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26" name="TextBox 3125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27" name="TextBox 3126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28" name="TextBox 3127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29" name="TextBox 3128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30" name="TextBox 3129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31" name="TextBox 3130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32" name="TextBox 3131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33" name="TextBox 3132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34" name="TextBox 3133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35" name="TextBox 3134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36" name="TextBox 3135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37" name="TextBox 3136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38" name="TextBox 3137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39" name="TextBox 3138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40" name="TextBox 3139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41" name="TextBox 3140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42" name="TextBox 3141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43" name="TextBox 3142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44" name="TextBox 3143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45" name="TextBox 3144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46" name="TextBox 3145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47" name="TextBox 3146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48" name="TextBox 3147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49" name="TextBox 3148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50" name="TextBox 3149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51" name="TextBox 3150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52" name="TextBox 3151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53" name="TextBox 3152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54" name="TextBox 3153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55" name="TextBox 3154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56" name="TextBox 3155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57" name="TextBox 3156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58" name="TextBox 3157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59" name="TextBox 3158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60" name="TextBox 3159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61" name="TextBox 3160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62" name="TextBox 3161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63" name="TextBox 3162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64" name="TextBox 3163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65" name="TextBox 3164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66" name="TextBox 3165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67" name="TextBox 3166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68" name="TextBox 3167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69" name="TextBox 3168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170" name="TextBox 3169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171" name="TextBox 3170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172" name="TextBox 3171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173" name="TextBox 3172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174" name="TextBox 3173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175" name="TextBox 3174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176" name="TextBox 3175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177" name="TextBox 3176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178" name="TextBox 3177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179" name="TextBox 3178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180" name="TextBox 3179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181" name="TextBox 3180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182" name="TextBox 3181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183" name="TextBox 3182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184" name="TextBox 3183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185" name="TextBox 3184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186" name="TextBox 3185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187" name="TextBox 3186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188" name="TextBox 3187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189" name="TextBox 3188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190" name="TextBox 3189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191" name="TextBox 3190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3192" name="TextBox 3191"/>
        <xdr:cNvSpPr txBox="1"/>
      </xdr:nvSpPr>
      <xdr:spPr>
        <a:xfrm>
          <a:off x="6972300" y="3857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193" name="TextBox 3192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194" name="TextBox 3193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195" name="TextBox 3194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196" name="TextBox 3195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3197" name="TextBox 3196"/>
        <xdr:cNvSpPr txBox="1"/>
      </xdr:nvSpPr>
      <xdr:spPr>
        <a:xfrm>
          <a:off x="6972300" y="38576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198" name="TextBox 3197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199" name="TextBox 3198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200" name="TextBox 3199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3201" name="TextBox 3200"/>
        <xdr:cNvSpPr txBox="1"/>
      </xdr:nvSpPr>
      <xdr:spPr>
        <a:xfrm>
          <a:off x="6972300" y="4057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02" name="TextBox 3201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03" name="TextBox 3202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04" name="TextBox 3203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05" name="TextBox 3204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06" name="TextBox 3205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3207" name="TextBox 3206"/>
        <xdr:cNvSpPr txBox="1"/>
      </xdr:nvSpPr>
      <xdr:spPr>
        <a:xfrm>
          <a:off x="6972300" y="44577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208" name="TextBox 3207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209" name="TextBox 3208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210" name="TextBox 3209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211" name="TextBox 3210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12" name="TextBox 3211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3213" name="TextBox 3212"/>
        <xdr:cNvSpPr txBox="1"/>
      </xdr:nvSpPr>
      <xdr:spPr>
        <a:xfrm>
          <a:off x="6972300" y="44577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14" name="TextBox 3213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15" name="TextBox 3214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16" name="TextBox 3215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17" name="TextBox 3216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18" name="TextBox 3217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19" name="TextBox 3218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20" name="TextBox 3219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21" name="TextBox 3220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22" name="TextBox 3221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3223" name="TextBox 3222"/>
        <xdr:cNvSpPr txBox="1"/>
      </xdr:nvSpPr>
      <xdr:spPr>
        <a:xfrm>
          <a:off x="6972300" y="44577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24" name="TextBox 3223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25" name="TextBox 3224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26" name="TextBox 3225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27" name="TextBox 3226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28" name="TextBox 3227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29" name="TextBox 3228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30" name="TextBox 3229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31" name="TextBox 3230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32" name="TextBox 3231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3233" name="TextBox 3232"/>
        <xdr:cNvSpPr txBox="1"/>
      </xdr:nvSpPr>
      <xdr:spPr>
        <a:xfrm>
          <a:off x="6972300" y="44577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34" name="TextBox 3233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35" name="TextBox 3234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36" name="TextBox 3235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37" name="TextBox 3236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38" name="TextBox 3237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39" name="TextBox 3238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40" name="TextBox 3239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41" name="TextBox 3240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42" name="TextBox 3241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3243" name="TextBox 3242"/>
        <xdr:cNvSpPr txBox="1"/>
      </xdr:nvSpPr>
      <xdr:spPr>
        <a:xfrm>
          <a:off x="6972300" y="44577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44" name="TextBox 3243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45" name="TextBox 3244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46" name="TextBox 3245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47" name="TextBox 3246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48" name="TextBox 3247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49" name="TextBox 3248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50" name="TextBox 3249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51" name="TextBox 3250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52" name="TextBox 3251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3253" name="TextBox 3252"/>
        <xdr:cNvSpPr txBox="1"/>
      </xdr:nvSpPr>
      <xdr:spPr>
        <a:xfrm>
          <a:off x="6972300" y="44577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54" name="TextBox 3253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55" name="TextBox 3254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56" name="TextBox 3255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57" name="TextBox 3256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58" name="TextBox 3257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59" name="TextBox 3258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60" name="TextBox 3259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61" name="TextBox 3260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62" name="TextBox 3261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3263" name="TextBox 3262"/>
        <xdr:cNvSpPr txBox="1"/>
      </xdr:nvSpPr>
      <xdr:spPr>
        <a:xfrm>
          <a:off x="6972300" y="44577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64" name="TextBox 3263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65" name="TextBox 3264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66" name="TextBox 3265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67" name="TextBox 3266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68" name="TextBox 3267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69" name="TextBox 3268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70" name="TextBox 3269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71" name="TextBox 3270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272" name="TextBox 3271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3273" name="TextBox 3272"/>
        <xdr:cNvSpPr txBox="1"/>
      </xdr:nvSpPr>
      <xdr:spPr>
        <a:xfrm>
          <a:off x="6972300" y="44577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74" name="TextBox 3273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75" name="TextBox 3274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76" name="TextBox 3275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77" name="TextBox 3276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78" name="TextBox 3277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79" name="TextBox 3278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80" name="TextBox 3279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81" name="TextBox 3280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82" name="TextBox 3281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83" name="TextBox 3282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84" name="TextBox 3283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85" name="TextBox 3284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86" name="TextBox 3285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87" name="TextBox 3286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88" name="TextBox 3287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89" name="TextBox 3288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90" name="TextBox 3289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91" name="TextBox 3290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92" name="TextBox 3291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93" name="TextBox 3292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94" name="TextBox 3293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95" name="TextBox 3294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96" name="TextBox 3295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97" name="TextBox 3296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98" name="TextBox 3297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299" name="TextBox 3298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00" name="TextBox 3299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01" name="TextBox 3300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02" name="TextBox 3301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03" name="TextBox 3302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04" name="TextBox 3303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05" name="TextBox 3304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06" name="TextBox 3305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07" name="TextBox 3306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08" name="TextBox 3307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09" name="TextBox 3308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10" name="TextBox 3309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11" name="TextBox 3310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12" name="TextBox 3311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13" name="TextBox 3312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14" name="TextBox 3313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15" name="TextBox 3314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16" name="TextBox 3315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17" name="TextBox 3316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18" name="TextBox 3317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19" name="TextBox 3318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20" name="TextBox 3319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21" name="TextBox 3320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22" name="TextBox 3321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23" name="TextBox 3322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24" name="TextBox 3323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25" name="TextBox 3324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26" name="TextBox 3325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27" name="TextBox 3326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28" name="TextBox 3327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29" name="TextBox 3328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30" name="TextBox 3329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31" name="TextBox 3330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32" name="TextBox 3331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33" name="TextBox 3332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34" name="TextBox 3333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35" name="TextBox 3334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36" name="TextBox 3335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37" name="TextBox 3336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38" name="TextBox 3337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339" name="TextBox 3338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340" name="TextBox 3339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341" name="TextBox 3340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342" name="TextBox 3341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343" name="TextBox 3342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344" name="TextBox 3343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345" name="TextBox 3344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346" name="TextBox 3345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347" name="TextBox 3346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348" name="TextBox 3347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349" name="TextBox 3348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350" name="TextBox 3349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351" name="TextBox 3350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352" name="TextBox 3351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353" name="TextBox 3352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354" name="TextBox 3353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355" name="TextBox 3354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356" name="TextBox 3355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357" name="TextBox 3356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58" name="TextBox 3357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59" name="TextBox 3358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60" name="TextBox 3359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61" name="TextBox 3360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3362" name="TextBox 3361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63" name="TextBox 3362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64" name="TextBox 3363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3365" name="TextBox 3364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66" name="TextBox 3365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67" name="TextBox 3366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3368" name="TextBox 3367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69" name="TextBox 3368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70" name="TextBox 3369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3371" name="TextBox 3370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72" name="TextBox 3371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73" name="TextBox 3372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3374" name="TextBox 3373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75" name="TextBox 3374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76" name="TextBox 3375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77" name="TextBox 3376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78" name="TextBox 3377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79" name="TextBox 3378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80" name="TextBox 3379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81" name="TextBox 3380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82" name="TextBox 3381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83" name="TextBox 3382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84" name="TextBox 3383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3385" name="TextBox 3384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86" name="TextBox 3385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87" name="TextBox 3386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3388" name="TextBox 3387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89" name="TextBox 3388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90" name="TextBox 3389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3391" name="TextBox 3390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92" name="TextBox 3391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93" name="TextBox 3392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3394" name="TextBox 3393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95" name="TextBox 3394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96" name="TextBox 3395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3397" name="TextBox 3396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98" name="TextBox 3397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399" name="TextBox 3398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400" name="TextBox 3399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401" name="TextBox 3400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402" name="TextBox 3401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403" name="TextBox 3402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404" name="TextBox 3403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405" name="TextBox 3404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406" name="TextBox 3405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407" name="TextBox 3406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3408" name="TextBox 3407"/>
        <xdr:cNvSpPr txBox="1"/>
      </xdr:nvSpPr>
      <xdr:spPr>
        <a:xfrm flipH="1">
          <a:off x="6972300" y="3657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409" name="TextBox 3408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410" name="TextBox 3409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3411" name="TextBox 3410"/>
        <xdr:cNvSpPr txBox="1"/>
      </xdr:nvSpPr>
      <xdr:spPr>
        <a:xfrm flipH="1">
          <a:off x="6972300" y="3657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412" name="TextBox 3411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413" name="TextBox 3412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3414" name="TextBox 3413"/>
        <xdr:cNvSpPr txBox="1"/>
      </xdr:nvSpPr>
      <xdr:spPr>
        <a:xfrm flipH="1">
          <a:off x="6972300" y="3657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415" name="TextBox 3414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416" name="TextBox 3415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3417" name="TextBox 3416"/>
        <xdr:cNvSpPr txBox="1"/>
      </xdr:nvSpPr>
      <xdr:spPr>
        <a:xfrm flipH="1">
          <a:off x="6972300" y="3657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418" name="TextBox 3417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419" name="TextBox 3418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420" name="TextBox 3419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421" name="TextBox 3420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422" name="TextBox 3421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423" name="TextBox 3422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24" name="TextBox 3423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25" name="TextBox 3424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26" name="TextBox 3425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3427" name="TextBox 3426"/>
        <xdr:cNvSpPr txBox="1"/>
      </xdr:nvSpPr>
      <xdr:spPr>
        <a:xfrm>
          <a:off x="6972300" y="44577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28" name="TextBox 3427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29" name="TextBox 3428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30" name="TextBox 3429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31" name="TextBox 3430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32" name="TextBox 3431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33" name="TextBox 3432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34" name="TextBox 3433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35" name="TextBox 3434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36" name="TextBox 3435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37" name="TextBox 3436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38" name="TextBox 3437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39" name="TextBox 3438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40" name="TextBox 3439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41" name="TextBox 3440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42" name="TextBox 3441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43" name="TextBox 3442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44" name="TextBox 3443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45" name="TextBox 3444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46" name="TextBox 3445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47" name="TextBox 3446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48" name="TextBox 3447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49" name="TextBox 3448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50" name="TextBox 3449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51" name="TextBox 3450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52" name="TextBox 3451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53" name="TextBox 3452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54" name="TextBox 3453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55" name="TextBox 3454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56" name="TextBox 3455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57" name="TextBox 3456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58" name="TextBox 3457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3459" name="TextBox 3458"/>
        <xdr:cNvSpPr txBox="1"/>
      </xdr:nvSpPr>
      <xdr:spPr>
        <a:xfrm>
          <a:off x="6972300" y="4057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60" name="TextBox 3459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61" name="TextBox 3460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62" name="TextBox 3461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63" name="TextBox 3462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64" name="TextBox 3463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65" name="TextBox 3464"/>
        <xdr:cNvSpPr txBox="1"/>
      </xdr:nvSpPr>
      <xdr:spPr>
        <a:xfrm>
          <a:off x="6972300" y="38576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66" name="TextBox 3465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67" name="TextBox 3466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68" name="TextBox 3467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69" name="TextBox 3468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70" name="TextBox 3469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71" name="TextBox 3470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72" name="TextBox 3471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73" name="TextBox 3472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74" name="TextBox 3473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75" name="TextBox 3474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76" name="TextBox 3475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77" name="TextBox 3476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78" name="TextBox 3477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3479" name="TextBox 3478"/>
        <xdr:cNvSpPr txBox="1"/>
      </xdr:nvSpPr>
      <xdr:spPr>
        <a:xfrm>
          <a:off x="6972300" y="4057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80" name="TextBox 3479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81" name="TextBox 3480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82" name="TextBox 3481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66454</xdr:rowOff>
    </xdr:from>
    <xdr:ext cx="66454" cy="264560"/>
    <xdr:sp macro="" textlink="">
      <xdr:nvSpPr>
        <xdr:cNvPr id="3483" name="TextBox 3482"/>
        <xdr:cNvSpPr txBox="1"/>
      </xdr:nvSpPr>
      <xdr:spPr>
        <a:xfrm>
          <a:off x="6972300" y="43241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84" name="TextBox 3483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85" name="TextBox 3484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86" name="TextBox 3485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87" name="TextBox 3486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88" name="TextBox 3487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89" name="TextBox 3488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90" name="TextBox 3489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91" name="TextBox 3490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92" name="TextBox 3491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93" name="TextBox 3492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94" name="TextBox 3493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3495" name="TextBox 3494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96" name="TextBox 3495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97" name="TextBox 3496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98" name="TextBox 3497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499" name="TextBox 3498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500" name="TextBox 3499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501" name="TextBox 3500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502" name="TextBox 3501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503" name="TextBox 3502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504" name="TextBox 3503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505" name="TextBox 3504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506" name="TextBox 3505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507" name="TextBox 3506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508" name="TextBox 3507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509" name="TextBox 3508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510" name="TextBox 3509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511" name="TextBox 3510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512" name="TextBox 3511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513" name="TextBox 3512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514" name="TextBox 3513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515" name="TextBox 3514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516" name="TextBox 3515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517" name="TextBox 3516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518" name="TextBox 3517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519" name="TextBox 3518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3520" name="TextBox 3519"/>
        <xdr:cNvSpPr txBox="1"/>
      </xdr:nvSpPr>
      <xdr:spPr>
        <a:xfrm>
          <a:off x="6972300" y="4457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21" name="TextBox 3520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22" name="TextBox 3521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23" name="TextBox 3522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24" name="TextBox 3523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25" name="TextBox 3524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26" name="TextBox 3525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27" name="TextBox 3526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28" name="TextBox 3527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29" name="TextBox 3528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30" name="TextBox 3529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31" name="TextBox 3530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32" name="TextBox 3531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33" name="TextBox 3532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34" name="TextBox 3533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35" name="TextBox 3534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36" name="TextBox 3535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37" name="TextBox 3536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38" name="TextBox 3537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39" name="TextBox 3538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40" name="TextBox 3539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41" name="TextBox 3540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42" name="TextBox 3541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43" name="TextBox 3542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44" name="TextBox 3543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45" name="TextBox 3544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46" name="TextBox 3545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47" name="TextBox 3546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48" name="TextBox 3547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49" name="TextBox 3548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50" name="TextBox 3549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51" name="TextBox 3550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52" name="TextBox 3551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53" name="TextBox 3552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54" name="TextBox 3553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55" name="TextBox 3554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56" name="TextBox 3555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57" name="TextBox 3556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58" name="TextBox 3557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59" name="TextBox 3558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60" name="TextBox 3559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61" name="TextBox 3560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62" name="TextBox 3561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63" name="TextBox 3562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64" name="TextBox 3563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65" name="TextBox 3564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66" name="TextBox 3565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67" name="TextBox 3566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68" name="TextBox 3567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69" name="TextBox 3568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70" name="TextBox 3569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71" name="TextBox 3570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72" name="TextBox 3571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73" name="TextBox 3572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74" name="TextBox 3573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75" name="TextBox 3574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76" name="TextBox 3575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77" name="TextBox 3576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78" name="TextBox 3577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79" name="TextBox 3578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80" name="TextBox 3579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81" name="TextBox 3580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82" name="TextBox 3581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83" name="TextBox 3582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84" name="TextBox 3583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85" name="TextBox 3584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86" name="TextBox 3585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87" name="TextBox 3586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88" name="TextBox 3587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89" name="TextBox 3588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90" name="TextBox 3589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91" name="TextBox 3590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92" name="TextBox 3591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93" name="TextBox 3592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94" name="TextBox 3593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95" name="TextBox 3594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96" name="TextBox 3595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97" name="TextBox 3596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3598" name="TextBox 3597"/>
        <xdr:cNvSpPr txBox="1"/>
      </xdr:nvSpPr>
      <xdr:spPr>
        <a:xfrm>
          <a:off x="6972300" y="46577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599" name="TextBox 3598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00" name="TextBox 3599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01" name="TextBox 3600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02" name="TextBox 3601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03" name="TextBox 3602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04" name="TextBox 3603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05" name="TextBox 3604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06" name="TextBox 3605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07" name="TextBox 3606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08" name="TextBox 3607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09" name="TextBox 3608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10" name="TextBox 3609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11" name="TextBox 3610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12" name="TextBox 3611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13" name="TextBox 3612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14" name="TextBox 3613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15" name="TextBox 3614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16" name="TextBox 3615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17" name="TextBox 3616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18" name="TextBox 3617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19" name="TextBox 3618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20" name="TextBox 3619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21" name="TextBox 3620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22" name="TextBox 3621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23" name="TextBox 3622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24" name="TextBox 3623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25" name="TextBox 3624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26" name="TextBox 3625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27" name="TextBox 3626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28" name="TextBox 3627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29" name="TextBox 3628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30" name="TextBox 3629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31" name="TextBox 3630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32" name="TextBox 3631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33" name="TextBox 3632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34" name="TextBox 3633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35" name="TextBox 3634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36" name="TextBox 3635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37" name="TextBox 3636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38" name="TextBox 3637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39" name="TextBox 3638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40" name="TextBox 3639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41" name="TextBox 3640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42" name="TextBox 3641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43" name="TextBox 3642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44" name="TextBox 3643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45" name="TextBox 3644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46" name="TextBox 3645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47" name="TextBox 3646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3648" name="TextBox 3647"/>
        <xdr:cNvSpPr txBox="1"/>
      </xdr:nvSpPr>
      <xdr:spPr>
        <a:xfrm>
          <a:off x="6972300" y="48577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49" name="TextBox 3648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50" name="TextBox 3649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51" name="TextBox 3650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52" name="TextBox 3651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53" name="TextBox 3652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54" name="TextBox 3653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55" name="TextBox 3654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56" name="TextBox 3655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57" name="TextBox 3656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58" name="TextBox 3657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59" name="TextBox 3658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60" name="TextBox 3659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61" name="TextBox 3660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62" name="TextBox 3661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63" name="TextBox 3662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64" name="TextBox 3663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65" name="TextBox 3664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66" name="TextBox 3665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67" name="TextBox 3666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68" name="TextBox 3667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69" name="TextBox 3668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70" name="TextBox 3669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71" name="TextBox 3670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672" name="TextBox 3671"/>
        <xdr:cNvSpPr txBox="1"/>
      </xdr:nvSpPr>
      <xdr:spPr>
        <a:xfrm>
          <a:off x="6972300" y="50577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73" name="TextBox 3672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74" name="TextBox 3673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75" name="TextBox 3674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76" name="TextBox 3675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77" name="TextBox 3676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78" name="TextBox 3677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79" name="TextBox 3678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80" name="TextBox 3679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81" name="TextBox 3680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82" name="TextBox 3681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83" name="TextBox 3682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84" name="TextBox 3683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85" name="TextBox 3684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86" name="TextBox 3685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87" name="TextBox 3686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88" name="TextBox 3687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89" name="TextBox 3688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90" name="TextBox 3689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91" name="TextBox 3690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92" name="TextBox 3691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93" name="TextBox 3692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94" name="TextBox 3693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95" name="TextBox 3694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96" name="TextBox 3695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97" name="TextBox 3696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98" name="TextBox 3697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699" name="TextBox 3698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00" name="TextBox 3699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01" name="TextBox 3700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02" name="TextBox 3701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03" name="TextBox 3702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04" name="TextBox 3703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05" name="TextBox 3704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06" name="TextBox 3705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07" name="TextBox 3706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08" name="TextBox 3707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09" name="TextBox 3708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10" name="TextBox 3709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11" name="TextBox 3710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12" name="TextBox 3711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13" name="TextBox 3712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14" name="TextBox 3713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15" name="TextBox 3714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16" name="TextBox 3715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17" name="TextBox 3716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18" name="TextBox 3717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19" name="TextBox 3718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20" name="TextBox 3719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21" name="TextBox 3720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22" name="TextBox 3721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23" name="TextBox 3722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24" name="TextBox 3723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25" name="TextBox 3724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26" name="TextBox 3725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27" name="TextBox 3726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28" name="TextBox 3727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29" name="TextBox 3728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30" name="TextBox 3729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31" name="TextBox 3730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3732" name="TextBox 3731"/>
        <xdr:cNvSpPr txBox="1"/>
      </xdr:nvSpPr>
      <xdr:spPr>
        <a:xfrm>
          <a:off x="6972300" y="54578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733" name="TextBox 3732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734" name="TextBox 3733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735" name="TextBox 3734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736" name="TextBox 3735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737" name="TextBox 3736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738" name="TextBox 3737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739" name="TextBox 3738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740" name="TextBox 3739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3743" name="TextBox 3742"/>
        <xdr:cNvSpPr txBox="1"/>
      </xdr:nvSpPr>
      <xdr:spPr>
        <a:xfrm flipH="1">
          <a:off x="6972300" y="32575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799" name="TextBox 3798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800" name="TextBox 3799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801" name="TextBox 3800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802" name="TextBox 3801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3803" name="TextBox 3802"/>
        <xdr:cNvSpPr txBox="1"/>
      </xdr:nvSpPr>
      <xdr:spPr>
        <a:xfrm flipH="1">
          <a:off x="6972300" y="32575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3806" name="TextBox 3805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16" name="TextBox 381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862" name="TextBox 3861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863" name="TextBox 3862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864" name="TextBox 3863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865" name="TextBox 3864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3866" name="TextBox 3865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3869" name="TextBox 3868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925" name="TextBox 3924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926" name="TextBox 3925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927" name="TextBox 3926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3928" name="TextBox 3927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3929" name="TextBox 3928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3932" name="TextBox 3931"/>
        <xdr:cNvSpPr txBox="1"/>
      </xdr:nvSpPr>
      <xdr:spPr>
        <a:xfrm flipH="1">
          <a:off x="6972300" y="3657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988" name="TextBox 3987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989" name="TextBox 3988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990" name="TextBox 3989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3991" name="TextBox 3990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3992" name="TextBox 3991"/>
        <xdr:cNvSpPr txBox="1"/>
      </xdr:nvSpPr>
      <xdr:spPr>
        <a:xfrm flipH="1">
          <a:off x="6972300" y="3657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64" name="TextBox 416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4223" name="TextBox 4222"/>
        <xdr:cNvSpPr txBox="1"/>
      </xdr:nvSpPr>
      <xdr:spPr>
        <a:xfrm flipH="1">
          <a:off x="6972300" y="32575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4279" name="TextBox 4278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4280" name="TextBox 4279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4281" name="TextBox 4280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4282" name="TextBox 4281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4283" name="TextBox 4282"/>
        <xdr:cNvSpPr txBox="1"/>
      </xdr:nvSpPr>
      <xdr:spPr>
        <a:xfrm flipH="1">
          <a:off x="6972300" y="32575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286" name="TextBox 4285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342" name="TextBox 4341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343" name="TextBox 4342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344" name="TextBox 4343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345" name="TextBox 4344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346" name="TextBox 4345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349" name="TextBox 4348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405" name="TextBox 4404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406" name="TextBox 4405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407" name="TextBox 4406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408" name="TextBox 4407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409" name="TextBox 4408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4412" name="TextBox 4411"/>
        <xdr:cNvSpPr txBox="1"/>
      </xdr:nvSpPr>
      <xdr:spPr>
        <a:xfrm flipH="1">
          <a:off x="6972300" y="3657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15" name="TextBox 441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4468" name="TextBox 4467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4469" name="TextBox 4468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4470" name="TextBox 4469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4471" name="TextBox 4470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4472" name="TextBox 4471"/>
        <xdr:cNvSpPr txBox="1"/>
      </xdr:nvSpPr>
      <xdr:spPr>
        <a:xfrm flipH="1">
          <a:off x="6972300" y="3657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88" name="TextBox 448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61" name="TextBox 456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34" name="TextBox 463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4703" name="TextBox 4702"/>
        <xdr:cNvSpPr txBox="1"/>
      </xdr:nvSpPr>
      <xdr:spPr>
        <a:xfrm flipH="1">
          <a:off x="6972300" y="32575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11" name="TextBox 471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4759" name="TextBox 4758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4760" name="TextBox 4759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4761" name="TextBox 4760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4762" name="TextBox 4761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4763" name="TextBox 4762"/>
        <xdr:cNvSpPr txBox="1"/>
      </xdr:nvSpPr>
      <xdr:spPr>
        <a:xfrm flipH="1">
          <a:off x="6972300" y="32575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766" name="TextBox 4765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84" name="TextBox 478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85" name="TextBox 478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87" name="TextBox 478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88" name="TextBox 478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90" name="TextBox 478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91" name="TextBox 479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93" name="TextBox 479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94" name="TextBox 479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96" name="TextBox 479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97" name="TextBox 479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799" name="TextBox 479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00" name="TextBox 479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02" name="TextBox 480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03" name="TextBox 480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05" name="TextBox 480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06" name="TextBox 480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08" name="TextBox 480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09" name="TextBox 480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11" name="TextBox 481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12" name="TextBox 481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14" name="TextBox 481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15" name="TextBox 481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17" name="TextBox 481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18" name="TextBox 481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20" name="TextBox 481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21" name="TextBox 482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22" name="TextBox 4821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23" name="TextBox 4822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24" name="TextBox 4823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25" name="TextBox 4824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826" name="TextBox 4825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27" name="TextBox 482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829" name="TextBox 4828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30" name="TextBox 482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31" name="TextBox 483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32" name="TextBox 483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33" name="TextBox 483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35" name="TextBox 483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36" name="TextBox 483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38" name="TextBox 483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39" name="TextBox 483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41" name="TextBox 484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42" name="TextBox 484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44" name="TextBox 484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45" name="TextBox 484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47" name="TextBox 484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48" name="TextBox 484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50" name="TextBox 484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51" name="TextBox 485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53" name="TextBox 485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54" name="TextBox 485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55" name="TextBox 485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56" name="TextBox 485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57" name="TextBox 485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59" name="TextBox 485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60" name="TextBox 485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62" name="TextBox 486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63" name="TextBox 486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65" name="TextBox 486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66" name="TextBox 486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67" name="TextBox 486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68" name="TextBox 486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69" name="TextBox 486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71" name="TextBox 487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72" name="TextBox 487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74" name="TextBox 487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75" name="TextBox 487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77" name="TextBox 487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78" name="TextBox 487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80" name="TextBox 487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81" name="TextBox 488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83" name="TextBox 488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4884" name="TextBox 488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85" name="TextBox 4884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86" name="TextBox 4885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87" name="TextBox 4886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88" name="TextBox 4887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889" name="TextBox 4888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890" name="TextBox 488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4892" name="TextBox 4891"/>
        <xdr:cNvSpPr txBox="1"/>
      </xdr:nvSpPr>
      <xdr:spPr>
        <a:xfrm flipH="1">
          <a:off x="6972300" y="3657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893" name="TextBox 489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895" name="TextBox 489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896" name="TextBox 489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898" name="TextBox 489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899" name="TextBox 489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01" name="TextBox 490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02" name="TextBox 490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03" name="TextBox 490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04" name="TextBox 490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05" name="TextBox 490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07" name="TextBox 490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08" name="TextBox 490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10" name="TextBox 490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11" name="TextBox 491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13" name="TextBox 491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14" name="TextBox 491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15" name="TextBox 491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16" name="TextBox 491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17" name="TextBox 491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19" name="TextBox 491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20" name="TextBox 491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22" name="TextBox 492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23" name="TextBox 492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25" name="TextBox 492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26" name="TextBox 492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28" name="TextBox 492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29" name="TextBox 492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30" name="TextBox 492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31" name="TextBox 493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32" name="TextBox 493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34" name="TextBox 493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35" name="TextBox 493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36" name="TextBox 493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37" name="TextBox 493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38" name="TextBox 493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40" name="TextBox 493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41" name="TextBox 494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43" name="TextBox 494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44" name="TextBox 494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45" name="TextBox 494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46" name="TextBox 494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947" name="TextBox 494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4948" name="TextBox 4947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4949" name="TextBox 4948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4950" name="TextBox 4949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4951" name="TextBox 4950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4952" name="TextBox 4951"/>
        <xdr:cNvSpPr txBox="1"/>
      </xdr:nvSpPr>
      <xdr:spPr>
        <a:xfrm flipH="1">
          <a:off x="6972300" y="3657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53" name="TextBox 495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55" name="TextBox 495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56" name="TextBox 495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57" name="TextBox 495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58" name="TextBox 495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59" name="TextBox 495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61" name="TextBox 496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62" name="TextBox 496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63" name="TextBox 496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64" name="TextBox 496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65" name="TextBox 496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67" name="TextBox 496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68" name="TextBox 496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69" name="TextBox 496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70" name="TextBox 496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71" name="TextBox 497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73" name="TextBox 497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74" name="TextBox 497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75" name="TextBox 497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76" name="TextBox 497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77" name="TextBox 497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78" name="TextBox 497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79" name="TextBox 497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80" name="TextBox 497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81" name="TextBox 498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82" name="TextBox 498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83" name="TextBox 498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85" name="TextBox 498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86" name="TextBox 498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87" name="TextBox 498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88" name="TextBox 498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89" name="TextBox 498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90" name="TextBox 498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91" name="TextBox 499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92" name="TextBox 499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93" name="TextBox 499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94" name="TextBox 499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95" name="TextBox 499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97" name="TextBox 499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98" name="TextBox 499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999" name="TextBox 499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000" name="TextBox 499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001" name="TextBox 500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003" name="TextBox 500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004" name="TextBox 500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005" name="TextBox 500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006" name="TextBox 500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007" name="TextBox 500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8</xdr:row>
      <xdr:rowOff>199360</xdr:rowOff>
    </xdr:from>
    <xdr:ext cx="153729" cy="276889"/>
    <xdr:sp macro="" textlink="">
      <xdr:nvSpPr>
        <xdr:cNvPr id="5009" name="TextBox 5008"/>
        <xdr:cNvSpPr txBox="1"/>
      </xdr:nvSpPr>
      <xdr:spPr>
        <a:xfrm>
          <a:off x="6972300" y="3228310"/>
          <a:ext cx="153729" cy="2768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10" name="TextBox 500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11" name="TextBox 501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12" name="TextBox 501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13" name="TextBox 501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15" name="TextBox 501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16" name="TextBox 501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17" name="TextBox 501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18" name="TextBox 501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19" name="TextBox 501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20" name="TextBox 501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21" name="TextBox 502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22" name="TextBox 502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23" name="TextBox 502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24" name="TextBox 502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25" name="TextBox 502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27" name="TextBox 502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28" name="TextBox 502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29" name="TextBox 502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30" name="TextBox 502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31" name="TextBox 503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32" name="TextBox 503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33" name="TextBox 503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34" name="TextBox 503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35" name="TextBox 503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36" name="TextBox 503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37" name="TextBox 503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39" name="TextBox 503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40" name="TextBox 503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41" name="TextBox 504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42" name="TextBox 504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43" name="TextBox 504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44" name="TextBox 504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45" name="TextBox 504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46" name="TextBox 504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47" name="TextBox 504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48" name="TextBox 504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49" name="TextBox 504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51" name="TextBox 505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52" name="TextBox 505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54" name="TextBox 505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55" name="TextBox 505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57" name="TextBox 505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58" name="TextBox 505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59" name="TextBox 505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60" name="TextBox 505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61" name="TextBox 506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62" name="TextBox 506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63" name="TextBox 506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64" name="TextBox 506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65" name="TextBox 506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66" name="TextBox 506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67" name="TextBox 506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69" name="TextBox 506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70" name="TextBox 506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71" name="TextBox 507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72" name="TextBox 507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73" name="TextBox 507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74" name="TextBox 507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75" name="TextBox 507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76" name="TextBox 507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78" name="TextBox 507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79" name="TextBox 507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80" name="TextBox 507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81" name="TextBox 508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82" name="TextBox 508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84" name="TextBox 508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85" name="TextBox 508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87" name="TextBox 508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88" name="TextBox 508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89" name="TextBox 508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90" name="TextBox 508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91" name="TextBox 509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93" name="TextBox 509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94" name="TextBox 509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95" name="TextBox 509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96" name="TextBox 509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97" name="TextBox 509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099" name="TextBox 509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00" name="TextBox 509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01" name="TextBox 510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02" name="TextBox 510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03" name="TextBox 510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04" name="TextBox 510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05" name="TextBox 510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06" name="TextBox 510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07" name="TextBox 510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08" name="TextBox 510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09" name="TextBox 510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11" name="TextBox 511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12" name="TextBox 511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13" name="TextBox 511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14" name="TextBox 511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15" name="TextBox 511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16" name="TextBox 511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17" name="TextBox 511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18" name="TextBox 511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19" name="TextBox 511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20" name="TextBox 511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21" name="TextBox 512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23" name="TextBox 512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24" name="TextBox 512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26" name="TextBox 512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27" name="TextBox 512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30" name="TextBox 512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32" name="TextBox 513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33" name="TextBox 513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35" name="TextBox 513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36" name="TextBox 513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38" name="TextBox 513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39" name="TextBox 513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41" name="TextBox 514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42" name="TextBox 514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44" name="TextBox 514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45" name="TextBox 514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47" name="TextBox 514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51" name="TextBox 515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53" name="TextBox 515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54" name="TextBox 515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56" name="TextBox 515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57" name="TextBox 515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59" name="TextBox 515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60" name="TextBox 515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62" name="TextBox 516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63" name="TextBox 516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65" name="TextBox 516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66" name="TextBox 516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68" name="TextBox 516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69" name="TextBox 516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71" name="TextBox 517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72" name="TextBox 517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74" name="TextBox 517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75" name="TextBox 517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77" name="TextBox 517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178" name="TextBox 517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5179" name="TextBox 5178"/>
        <xdr:cNvSpPr txBox="1"/>
      </xdr:nvSpPr>
      <xdr:spPr>
        <a:xfrm flipH="1">
          <a:off x="6972300" y="32575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5180" name="TextBox 5179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5181" name="TextBox 5180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5182" name="TextBox 5181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5183" name="TextBox 5182"/>
        <xdr:cNvSpPr txBox="1"/>
      </xdr:nvSpPr>
      <xdr:spPr>
        <a:xfrm>
          <a:off x="6972300" y="3257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5184" name="TextBox 5183"/>
        <xdr:cNvSpPr txBox="1"/>
      </xdr:nvSpPr>
      <xdr:spPr>
        <a:xfrm flipH="1">
          <a:off x="6972300" y="32575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5185" name="TextBox 5184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186" name="TextBox 5185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187" name="TextBox 5186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188" name="TextBox 5187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189" name="TextBox 5188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5190" name="TextBox 5189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5191" name="TextBox 5190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192" name="TextBox 5191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193" name="TextBox 5192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194" name="TextBox 5193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195" name="TextBox 5194"/>
        <xdr:cNvSpPr txBox="1"/>
      </xdr:nvSpPr>
      <xdr:spPr>
        <a:xfrm>
          <a:off x="6972300" y="34575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5196" name="TextBox 5195"/>
        <xdr:cNvSpPr txBox="1"/>
      </xdr:nvSpPr>
      <xdr:spPr>
        <a:xfrm flipH="1">
          <a:off x="6972300" y="34575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5197" name="TextBox 5196"/>
        <xdr:cNvSpPr txBox="1"/>
      </xdr:nvSpPr>
      <xdr:spPr>
        <a:xfrm flipH="1">
          <a:off x="6972300" y="3657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5198" name="TextBox 5197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5199" name="TextBox 5198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5200" name="TextBox 5199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5201" name="TextBox 5200"/>
        <xdr:cNvSpPr txBox="1"/>
      </xdr:nvSpPr>
      <xdr:spPr>
        <a:xfrm>
          <a:off x="6972300" y="3657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5202" name="TextBox 5201"/>
        <xdr:cNvSpPr txBox="1"/>
      </xdr:nvSpPr>
      <xdr:spPr>
        <a:xfrm flipH="1">
          <a:off x="6972300" y="36576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04" name="TextBox 520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05" name="TextBox 520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07" name="TextBox 520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08" name="TextBox 520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10" name="TextBox 520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11" name="TextBox 521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13" name="TextBox 521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14" name="TextBox 521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16" name="TextBox 521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17" name="TextBox 521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19" name="TextBox 521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20" name="TextBox 521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22" name="TextBox 522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23" name="TextBox 522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25" name="TextBox 522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26" name="TextBox 522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28" name="TextBox 522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29" name="TextBox 522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31" name="TextBox 523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32" name="TextBox 523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34" name="TextBox 523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35" name="TextBox 523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37" name="TextBox 523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38" name="TextBox 523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40" name="TextBox 523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41" name="TextBox 524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43" name="TextBox 524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44" name="TextBox 524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46" name="TextBox 524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47" name="TextBox 524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49" name="TextBox 5248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50" name="TextBox 5249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52" name="TextBox 5251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53" name="TextBox 5252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55" name="TextBox 5254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56" name="TextBox 5255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5258" name="TextBox 5257"/>
        <xdr:cNvSpPr txBox="1"/>
      </xdr:nvSpPr>
      <xdr:spPr>
        <a:xfrm>
          <a:off x="697230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8</xdr:row>
      <xdr:rowOff>199360</xdr:rowOff>
    </xdr:from>
    <xdr:ext cx="153729" cy="276889"/>
    <xdr:sp macro="" textlink="">
      <xdr:nvSpPr>
        <xdr:cNvPr id="5259" name="TextBox 5258"/>
        <xdr:cNvSpPr txBox="1"/>
      </xdr:nvSpPr>
      <xdr:spPr>
        <a:xfrm>
          <a:off x="6972300" y="3228310"/>
          <a:ext cx="153729" cy="2768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61" name="TextBox 526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62" name="TextBox 526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64" name="TextBox 526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65" name="TextBox 526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67" name="TextBox 526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68" name="TextBox 526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69" name="TextBox 526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70" name="TextBox 526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71" name="TextBox 527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73" name="TextBox 527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74" name="TextBox 527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75" name="TextBox 527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76" name="TextBox 527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77" name="TextBox 527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78" name="TextBox 527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79" name="TextBox 527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80" name="TextBox 527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82" name="TextBox 528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83" name="TextBox 528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85" name="TextBox 528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88" name="TextBox 528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89" name="TextBox 528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91" name="TextBox 529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92" name="TextBox 529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94" name="TextBox 529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95" name="TextBox 529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97" name="TextBox 529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98" name="TextBox 529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01" name="TextBox 530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03" name="TextBox 530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04" name="TextBox 530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07" name="TextBox 530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09" name="TextBox 530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10" name="TextBox 530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12" name="TextBox 531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13" name="TextBox 531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15" name="TextBox 531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16" name="TextBox 531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18" name="TextBox 531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19" name="TextBox 531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21" name="TextBox 532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22" name="TextBox 532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25" name="TextBox 532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27" name="TextBox 532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31" name="TextBox 533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33" name="TextBox 533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36" name="TextBox 533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37" name="TextBox 533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39" name="TextBox 533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42" name="TextBox 534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43" name="TextBox 534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45" name="TextBox 534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49" name="TextBox 534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51" name="TextBox 535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55" name="TextBox 535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57" name="TextBox 535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60" name="TextBox 535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61" name="TextBox 536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63" name="TextBox 5362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66" name="TextBox 5365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67" name="TextBox 5366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69" name="TextBox 5368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6972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73" name="TextBox 537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75" name="TextBox 537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76" name="TextBox 537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81" name="TextBox 538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83" name="TextBox 538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84" name="TextBox 538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85" name="TextBox 538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87" name="TextBox 538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90" name="TextBox 538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91" name="TextBox 539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93" name="TextBox 539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97" name="TextBox 539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399" name="TextBox 539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02" name="TextBox 540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03" name="TextBox 540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05" name="TextBox 540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08" name="TextBox 540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09" name="TextBox 540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11" name="TextBox 541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14" name="TextBox 541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17" name="TextBox 541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18" name="TextBox 541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20" name="TextBox 5419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23" name="TextBox 5422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26" name="TextBox 5425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27" name="TextBox 5426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697230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29" name="TextBox 5428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30" name="TextBox 5429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31" name="TextBox 5430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5432" name="TextBox 5431"/>
        <xdr:cNvSpPr txBox="1"/>
      </xdr:nvSpPr>
      <xdr:spPr>
        <a:xfrm>
          <a:off x="6972300" y="40576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33" name="TextBox 5432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34" name="TextBox 5433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35" name="TextBox 5434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5436" name="TextBox 5435"/>
        <xdr:cNvSpPr txBox="1"/>
      </xdr:nvSpPr>
      <xdr:spPr>
        <a:xfrm>
          <a:off x="6972300" y="41241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37" name="TextBox 5436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38" name="TextBox 5437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39" name="TextBox 5438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40" name="TextBox 5439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41" name="TextBox 5440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42" name="TextBox 5441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43" name="TextBox 5442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44" name="TextBox 5443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45" name="TextBox 5444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46" name="TextBox 5445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47" name="TextBox 5446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48" name="TextBox 5447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49" name="TextBox 5448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5450" name="TextBox 5449"/>
        <xdr:cNvSpPr txBox="1"/>
      </xdr:nvSpPr>
      <xdr:spPr>
        <a:xfrm>
          <a:off x="6972300" y="41241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51" name="TextBox 5450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52" name="TextBox 5451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53" name="TextBox 5452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54" name="TextBox 5453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55" name="TextBox 5454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56" name="TextBox 5455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57" name="TextBox 5456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58" name="TextBox 5457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59" name="TextBox 5458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5460" name="TextBox 5459"/>
        <xdr:cNvSpPr txBox="1"/>
      </xdr:nvSpPr>
      <xdr:spPr>
        <a:xfrm>
          <a:off x="6972300" y="412410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61" name="TextBox 5460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62" name="TextBox 5461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63" name="TextBox 5462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5464" name="TextBox 5463"/>
        <xdr:cNvSpPr txBox="1"/>
      </xdr:nvSpPr>
      <xdr:spPr>
        <a:xfrm>
          <a:off x="6972300" y="42576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65" name="TextBox 5464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66" name="TextBox 5465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67" name="TextBox 5466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68" name="TextBox 5467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69" name="TextBox 5468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70" name="TextBox 5469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71" name="TextBox 5470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72" name="TextBox 5471"/>
        <xdr:cNvSpPr txBox="1"/>
      </xdr:nvSpPr>
      <xdr:spPr>
        <a:xfrm>
          <a:off x="6972300" y="4057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73" name="TextBox 5472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74" name="TextBox 5473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75" name="TextBox 5474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76" name="TextBox 5475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77" name="TextBox 5476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5478" name="TextBox 5477"/>
        <xdr:cNvSpPr txBox="1"/>
      </xdr:nvSpPr>
      <xdr:spPr>
        <a:xfrm>
          <a:off x="6972300" y="42576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79" name="TextBox 5478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80" name="TextBox 5479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81" name="TextBox 5480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82" name="TextBox 5481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83" name="TextBox 5482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84" name="TextBox 5483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85" name="TextBox 5484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5486" name="TextBox 5485"/>
        <xdr:cNvSpPr txBox="1"/>
      </xdr:nvSpPr>
      <xdr:spPr>
        <a:xfrm>
          <a:off x="6972300" y="42576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87" name="TextBox 5486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88" name="TextBox 5487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89" name="TextBox 5488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90" name="TextBox 5489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91" name="TextBox 5490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92" name="TextBox 5491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93" name="TextBox 5492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94" name="TextBox 5493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95" name="TextBox 5494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5496" name="TextBox 5495"/>
        <xdr:cNvSpPr txBox="1"/>
      </xdr:nvSpPr>
      <xdr:spPr>
        <a:xfrm>
          <a:off x="6972300" y="42576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97" name="TextBox 5496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98" name="TextBox 5497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499" name="TextBox 5498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5500" name="TextBox 5499"/>
        <xdr:cNvSpPr txBox="1"/>
      </xdr:nvSpPr>
      <xdr:spPr>
        <a:xfrm>
          <a:off x="6972300" y="42576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01" name="TextBox 5500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02" name="TextBox 5501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03" name="TextBox 5502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04" name="TextBox 5503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05" name="TextBox 5504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06" name="TextBox 5505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07" name="TextBox 5506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08" name="TextBox 5507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09" name="TextBox 5508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10" name="TextBox 5509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11" name="TextBox 5510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12" name="TextBox 5511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13" name="TextBox 5512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5514" name="TextBox 5513"/>
        <xdr:cNvSpPr txBox="1"/>
      </xdr:nvSpPr>
      <xdr:spPr>
        <a:xfrm>
          <a:off x="6972300" y="42576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15" name="TextBox 5514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16" name="TextBox 5515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17" name="TextBox 5516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18" name="TextBox 5517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19" name="TextBox 5518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20" name="TextBox 5519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21" name="TextBox 5520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6454" cy="264560"/>
    <xdr:sp macro="" textlink="">
      <xdr:nvSpPr>
        <xdr:cNvPr id="5522" name="TextBox 5521"/>
        <xdr:cNvSpPr txBox="1"/>
      </xdr:nvSpPr>
      <xdr:spPr>
        <a:xfrm>
          <a:off x="6972300" y="42576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23" name="TextBox 5522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24" name="TextBox 5523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25" name="TextBox 5524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26" name="TextBox 5525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27" name="TextBox 5526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25375" cy="264560"/>
    <xdr:sp macro="" textlink="">
      <xdr:nvSpPr>
        <xdr:cNvPr id="5528" name="TextBox 5527"/>
        <xdr:cNvSpPr txBox="1"/>
      </xdr:nvSpPr>
      <xdr:spPr>
        <a:xfrm>
          <a:off x="6972300" y="42576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443688</xdr:colOff>
      <xdr:row>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548838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6454" cy="264560"/>
    <xdr:sp macro="" textlink="">
      <xdr:nvSpPr>
        <xdr:cNvPr id="6" name="TextBox 5"/>
        <xdr:cNvSpPr txBox="1"/>
      </xdr:nvSpPr>
      <xdr:spPr>
        <a:xfrm flipH="1">
          <a:off x="3886200" y="37528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0" name="TextBox 9"/>
        <xdr:cNvSpPr txBox="1"/>
      </xdr:nvSpPr>
      <xdr:spPr>
        <a:xfrm>
          <a:off x="5086350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9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382639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3" name="TextBox 62"/>
        <xdr:cNvSpPr txBox="1"/>
      </xdr:nvSpPr>
      <xdr:spPr>
        <a:xfrm>
          <a:off x="553690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4" name="TextBox 63"/>
        <xdr:cNvSpPr txBox="1"/>
      </xdr:nvSpPr>
      <xdr:spPr>
        <a:xfrm>
          <a:off x="5086350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5" name="TextBox 64"/>
        <xdr:cNvSpPr txBox="1"/>
      </xdr:nvSpPr>
      <xdr:spPr>
        <a:xfrm>
          <a:off x="553690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66" name="TextBox 65"/>
        <xdr:cNvSpPr txBox="1"/>
      </xdr:nvSpPr>
      <xdr:spPr>
        <a:xfrm>
          <a:off x="433675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67" name="TextBox 66"/>
        <xdr:cNvSpPr txBox="1"/>
      </xdr:nvSpPr>
      <xdr:spPr>
        <a:xfrm>
          <a:off x="433675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68" name="TextBox 67"/>
        <xdr:cNvSpPr txBox="1"/>
      </xdr:nvSpPr>
      <xdr:spPr>
        <a:xfrm flipH="1">
          <a:off x="5673356" y="37528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69" name="TextBox 68"/>
        <xdr:cNvSpPr txBox="1"/>
      </xdr:nvSpPr>
      <xdr:spPr>
        <a:xfrm>
          <a:off x="650845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0" name="TextBox 69"/>
        <xdr:cNvSpPr txBox="1"/>
      </xdr:nvSpPr>
      <xdr:spPr>
        <a:xfrm>
          <a:off x="650845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55378</xdr:rowOff>
    </xdr:from>
    <xdr:ext cx="66454" cy="264560"/>
    <xdr:sp macro="" textlink="">
      <xdr:nvSpPr>
        <xdr:cNvPr id="71" name="TextBox 70"/>
        <xdr:cNvSpPr txBox="1"/>
      </xdr:nvSpPr>
      <xdr:spPr>
        <a:xfrm flipH="1">
          <a:off x="6655981" y="3808228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2" name="TextBox 71"/>
        <xdr:cNvSpPr txBox="1"/>
      </xdr:nvSpPr>
      <xdr:spPr>
        <a:xfrm>
          <a:off x="8499180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3" name="TextBox 72"/>
        <xdr:cNvSpPr txBox="1"/>
      </xdr:nvSpPr>
      <xdr:spPr>
        <a:xfrm>
          <a:off x="8499180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74" name="TextBox 73"/>
        <xdr:cNvSpPr txBox="1"/>
      </xdr:nvSpPr>
      <xdr:spPr>
        <a:xfrm flipH="1">
          <a:off x="8635631" y="37528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5" name="TextBox 74"/>
        <xdr:cNvSpPr txBox="1"/>
      </xdr:nvSpPr>
      <xdr:spPr>
        <a:xfrm>
          <a:off x="942310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6" name="TextBox 75"/>
        <xdr:cNvSpPr txBox="1"/>
      </xdr:nvSpPr>
      <xdr:spPr>
        <a:xfrm>
          <a:off x="942310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77" name="TextBox 76"/>
        <xdr:cNvSpPr txBox="1"/>
      </xdr:nvSpPr>
      <xdr:spPr>
        <a:xfrm flipH="1">
          <a:off x="9559556" y="37528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8" name="TextBox 77"/>
        <xdr:cNvSpPr txBox="1"/>
      </xdr:nvSpPr>
      <xdr:spPr>
        <a:xfrm>
          <a:off x="10347030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79" name="TextBox 78"/>
        <xdr:cNvSpPr txBox="1"/>
      </xdr:nvSpPr>
      <xdr:spPr>
        <a:xfrm>
          <a:off x="10347030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80" name="TextBox 79"/>
        <xdr:cNvSpPr txBox="1"/>
      </xdr:nvSpPr>
      <xdr:spPr>
        <a:xfrm flipH="1">
          <a:off x="10483481" y="37528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1" name="TextBox 80"/>
        <xdr:cNvSpPr txBox="1"/>
      </xdr:nvSpPr>
      <xdr:spPr>
        <a:xfrm>
          <a:off x="1127095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2" name="TextBox 81"/>
        <xdr:cNvSpPr txBox="1"/>
      </xdr:nvSpPr>
      <xdr:spPr>
        <a:xfrm>
          <a:off x="1127095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3" name="TextBox 82"/>
        <xdr:cNvSpPr txBox="1"/>
      </xdr:nvSpPr>
      <xdr:spPr>
        <a:xfrm>
          <a:off x="1127095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84" name="TextBox 83"/>
        <xdr:cNvSpPr txBox="1"/>
      </xdr:nvSpPr>
      <xdr:spPr>
        <a:xfrm>
          <a:off x="1127095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5" name="TextBox 84"/>
        <xdr:cNvSpPr txBox="1"/>
      </xdr:nvSpPr>
      <xdr:spPr>
        <a:xfrm>
          <a:off x="11270955" y="4352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6" name="TextBox 85"/>
        <xdr:cNvSpPr txBox="1"/>
      </xdr:nvSpPr>
      <xdr:spPr>
        <a:xfrm>
          <a:off x="11270955" y="4352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7" name="TextBox 86"/>
        <xdr:cNvSpPr txBox="1"/>
      </xdr:nvSpPr>
      <xdr:spPr>
        <a:xfrm>
          <a:off x="11270955" y="4352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8" name="TextBox 87"/>
        <xdr:cNvSpPr txBox="1"/>
      </xdr:nvSpPr>
      <xdr:spPr>
        <a:xfrm>
          <a:off x="11270955" y="4352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89" name="TextBox 88"/>
        <xdr:cNvSpPr txBox="1"/>
      </xdr:nvSpPr>
      <xdr:spPr>
        <a:xfrm>
          <a:off x="11270955" y="4352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90" name="TextBox 89"/>
        <xdr:cNvSpPr txBox="1"/>
      </xdr:nvSpPr>
      <xdr:spPr>
        <a:xfrm>
          <a:off x="11318801" y="435292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1" name="TextBox 90"/>
        <xdr:cNvSpPr txBox="1"/>
      </xdr:nvSpPr>
      <xdr:spPr>
        <a:xfrm>
          <a:off x="11270955" y="4352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2" name="TextBox 91"/>
        <xdr:cNvSpPr txBox="1"/>
      </xdr:nvSpPr>
      <xdr:spPr>
        <a:xfrm>
          <a:off x="11270955" y="4352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3" name="TextBox 92"/>
        <xdr:cNvSpPr txBox="1"/>
      </xdr:nvSpPr>
      <xdr:spPr>
        <a:xfrm>
          <a:off x="11270955" y="4352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94" name="TextBox 93"/>
        <xdr:cNvSpPr txBox="1"/>
      </xdr:nvSpPr>
      <xdr:spPr>
        <a:xfrm>
          <a:off x="11270955" y="4352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95" name="TextBox 94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96" name="TextBox 95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97" name="TextBox 96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98" name="TextBox 97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99" name="TextBox 98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100" name="TextBox 99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01" name="TextBox 100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02" name="TextBox 101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03" name="TextBox 102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04" name="TextBox 103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05" name="TextBox 104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06" name="TextBox 105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07" name="TextBox 106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108" name="TextBox 107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09" name="TextBox 108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110" name="TextBox 109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111" name="TextBox 110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112" name="TextBox 111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5375" cy="264560"/>
    <xdr:sp macro="" textlink="">
      <xdr:nvSpPr>
        <xdr:cNvPr id="113" name="TextBox 112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5375" cy="264560"/>
    <xdr:sp macro="" textlink="">
      <xdr:nvSpPr>
        <xdr:cNvPr id="114" name="TextBox 113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115" name="TextBox 114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116" name="TextBox 115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117" name="TextBox 116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118" name="TextBox 117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119" name="TextBox 118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120" name="TextBox 119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121" name="TextBox 120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122" name="TextBox 121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123" name="TextBox 122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124" name="TextBox 123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125" name="TextBox 124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126" name="TextBox 125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127" name="TextBox 126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128" name="TextBox 127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129" name="TextBox 128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130" name="TextBox 129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131" name="TextBox 130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132" name="TextBox 131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133" name="TextBox 132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134" name="TextBox 133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135" name="TextBox 134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136" name="TextBox 135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137" name="TextBox 136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138" name="TextBox 137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139" name="TextBox 138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140" name="TextBox 139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141" name="TextBox 140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142" name="TextBox 141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143" name="TextBox 142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144" name="TextBox 143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145" name="TextBox 144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146" name="TextBox 145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147" name="TextBox 146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148" name="TextBox 147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149" name="TextBox 148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150" name="TextBox 149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51" name="TextBox 150"/>
        <xdr:cNvSpPr txBox="1"/>
      </xdr:nvSpPr>
      <xdr:spPr>
        <a:xfrm>
          <a:off x="11270955" y="5448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52" name="TextBox 151"/>
        <xdr:cNvSpPr txBox="1"/>
      </xdr:nvSpPr>
      <xdr:spPr>
        <a:xfrm>
          <a:off x="11270955" y="5448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5375" cy="264560"/>
    <xdr:sp macro="" textlink="">
      <xdr:nvSpPr>
        <xdr:cNvPr id="153" name="TextBox 152"/>
        <xdr:cNvSpPr txBox="1"/>
      </xdr:nvSpPr>
      <xdr:spPr>
        <a:xfrm>
          <a:off x="11270955" y="5943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5375" cy="264560"/>
    <xdr:sp macro="" textlink="">
      <xdr:nvSpPr>
        <xdr:cNvPr id="154" name="TextBox 153"/>
        <xdr:cNvSpPr txBox="1"/>
      </xdr:nvSpPr>
      <xdr:spPr>
        <a:xfrm>
          <a:off x="11270955" y="5943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5375" cy="264560"/>
    <xdr:sp macro="" textlink="">
      <xdr:nvSpPr>
        <xdr:cNvPr id="155" name="TextBox 154"/>
        <xdr:cNvSpPr txBox="1"/>
      </xdr:nvSpPr>
      <xdr:spPr>
        <a:xfrm>
          <a:off x="11270955" y="6400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5375" cy="264560"/>
    <xdr:sp macro="" textlink="">
      <xdr:nvSpPr>
        <xdr:cNvPr id="156" name="TextBox 155"/>
        <xdr:cNvSpPr txBox="1"/>
      </xdr:nvSpPr>
      <xdr:spPr>
        <a:xfrm>
          <a:off x="11270955" y="6400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57" name="TextBox 156"/>
        <xdr:cNvSpPr txBox="1"/>
      </xdr:nvSpPr>
      <xdr:spPr>
        <a:xfrm>
          <a:off x="11270955" y="6629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58" name="TextBox 157"/>
        <xdr:cNvSpPr txBox="1"/>
      </xdr:nvSpPr>
      <xdr:spPr>
        <a:xfrm>
          <a:off x="11270955" y="6629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159" name="TextBox 158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160" name="TextBox 159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161" name="TextBox 160"/>
        <xdr:cNvSpPr txBox="1"/>
      </xdr:nvSpPr>
      <xdr:spPr>
        <a:xfrm>
          <a:off x="1127095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162" name="TextBox 161"/>
        <xdr:cNvSpPr txBox="1"/>
      </xdr:nvSpPr>
      <xdr:spPr>
        <a:xfrm>
          <a:off x="1127095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63" name="TextBox 162"/>
        <xdr:cNvSpPr txBox="1"/>
      </xdr:nvSpPr>
      <xdr:spPr>
        <a:xfrm>
          <a:off x="11270955" y="5448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164" name="TextBox 163"/>
        <xdr:cNvSpPr txBox="1"/>
      </xdr:nvSpPr>
      <xdr:spPr>
        <a:xfrm>
          <a:off x="11270955" y="5448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65" name="TextBox 164"/>
        <xdr:cNvSpPr txBox="1"/>
      </xdr:nvSpPr>
      <xdr:spPr>
        <a:xfrm>
          <a:off x="11270955" y="6629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66" name="TextBox 165"/>
        <xdr:cNvSpPr txBox="1"/>
      </xdr:nvSpPr>
      <xdr:spPr>
        <a:xfrm>
          <a:off x="11270955" y="6629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67" name="TextBox 166"/>
        <xdr:cNvSpPr txBox="1"/>
      </xdr:nvSpPr>
      <xdr:spPr>
        <a:xfrm>
          <a:off x="11270955" y="6838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68" name="TextBox 167"/>
        <xdr:cNvSpPr txBox="1"/>
      </xdr:nvSpPr>
      <xdr:spPr>
        <a:xfrm>
          <a:off x="11270955" y="6838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69" name="TextBox 168"/>
        <xdr:cNvSpPr txBox="1"/>
      </xdr:nvSpPr>
      <xdr:spPr>
        <a:xfrm>
          <a:off x="11270955" y="7315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70" name="TextBox 169"/>
        <xdr:cNvSpPr txBox="1"/>
      </xdr:nvSpPr>
      <xdr:spPr>
        <a:xfrm>
          <a:off x="11270955" y="7315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71" name="TextBox 170"/>
        <xdr:cNvSpPr txBox="1"/>
      </xdr:nvSpPr>
      <xdr:spPr>
        <a:xfrm>
          <a:off x="11270955" y="7543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72" name="TextBox 171"/>
        <xdr:cNvSpPr txBox="1"/>
      </xdr:nvSpPr>
      <xdr:spPr>
        <a:xfrm>
          <a:off x="11270955" y="7543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73" name="TextBox 172"/>
        <xdr:cNvSpPr txBox="1"/>
      </xdr:nvSpPr>
      <xdr:spPr>
        <a:xfrm>
          <a:off x="11270955" y="6629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74" name="TextBox 173"/>
        <xdr:cNvSpPr txBox="1"/>
      </xdr:nvSpPr>
      <xdr:spPr>
        <a:xfrm>
          <a:off x="11270955" y="6629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75" name="TextBox 174"/>
        <xdr:cNvSpPr txBox="1"/>
      </xdr:nvSpPr>
      <xdr:spPr>
        <a:xfrm>
          <a:off x="11270955" y="7543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76" name="TextBox 175"/>
        <xdr:cNvSpPr txBox="1"/>
      </xdr:nvSpPr>
      <xdr:spPr>
        <a:xfrm>
          <a:off x="11270955" y="7543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77" name="TextBox 176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78" name="TextBox 177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79" name="TextBox 178"/>
        <xdr:cNvSpPr txBox="1"/>
      </xdr:nvSpPr>
      <xdr:spPr>
        <a:xfrm>
          <a:off x="11270955" y="8210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80" name="TextBox 179"/>
        <xdr:cNvSpPr txBox="1"/>
      </xdr:nvSpPr>
      <xdr:spPr>
        <a:xfrm>
          <a:off x="11270955" y="8210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81" name="TextBox 180"/>
        <xdr:cNvSpPr txBox="1"/>
      </xdr:nvSpPr>
      <xdr:spPr>
        <a:xfrm>
          <a:off x="11270955" y="8420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82" name="TextBox 181"/>
        <xdr:cNvSpPr txBox="1"/>
      </xdr:nvSpPr>
      <xdr:spPr>
        <a:xfrm>
          <a:off x="11270955" y="8420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83" name="TextBox 182"/>
        <xdr:cNvSpPr txBox="1"/>
      </xdr:nvSpPr>
      <xdr:spPr>
        <a:xfrm>
          <a:off x="11270955" y="7543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84" name="TextBox 183"/>
        <xdr:cNvSpPr txBox="1"/>
      </xdr:nvSpPr>
      <xdr:spPr>
        <a:xfrm>
          <a:off x="11270955" y="7543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85" name="TextBox 184"/>
        <xdr:cNvSpPr txBox="1"/>
      </xdr:nvSpPr>
      <xdr:spPr>
        <a:xfrm>
          <a:off x="11270955" y="8420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86" name="TextBox 185"/>
        <xdr:cNvSpPr txBox="1"/>
      </xdr:nvSpPr>
      <xdr:spPr>
        <a:xfrm>
          <a:off x="11270955" y="8420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87" name="TextBox 186"/>
        <xdr:cNvSpPr txBox="1"/>
      </xdr:nvSpPr>
      <xdr:spPr>
        <a:xfrm>
          <a:off x="11270955" y="8420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88" name="TextBox 187"/>
        <xdr:cNvSpPr txBox="1"/>
      </xdr:nvSpPr>
      <xdr:spPr>
        <a:xfrm>
          <a:off x="11270955" y="8420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89" name="TextBox 188"/>
        <xdr:cNvSpPr txBox="1"/>
      </xdr:nvSpPr>
      <xdr:spPr>
        <a:xfrm>
          <a:off x="11270955" y="8420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90" name="TextBox 189"/>
        <xdr:cNvSpPr txBox="1"/>
      </xdr:nvSpPr>
      <xdr:spPr>
        <a:xfrm>
          <a:off x="11270955" y="8420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91" name="TextBox 190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92" name="TextBox 191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93" name="TextBox 192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94" name="TextBox 193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95" name="TextBox 194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96" name="TextBox 195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97" name="TextBox 196"/>
        <xdr:cNvSpPr txBox="1"/>
      </xdr:nvSpPr>
      <xdr:spPr>
        <a:xfrm>
          <a:off x="11270955" y="8420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98" name="TextBox 197"/>
        <xdr:cNvSpPr txBox="1"/>
      </xdr:nvSpPr>
      <xdr:spPr>
        <a:xfrm>
          <a:off x="11270955" y="8420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199" name="TextBox 198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00" name="TextBox 199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01" name="TextBox 200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02" name="TextBox 201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03" name="TextBox 202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04" name="TextBox 203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05" name="TextBox 204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06" name="TextBox 205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07" name="TextBox 206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08" name="TextBox 207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09" name="TextBox 208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10" name="TextBox 209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11" name="TextBox 210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12" name="TextBox 211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13" name="TextBox 212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14" name="TextBox 213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15" name="TextBox 214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16" name="TextBox 215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17" name="TextBox 216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18" name="TextBox 217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19" name="TextBox 218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20" name="TextBox 219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21" name="TextBox 220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22" name="TextBox 221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23" name="TextBox 222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24" name="TextBox 223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25" name="TextBox 224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26" name="TextBox 225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27" name="TextBox 226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28" name="TextBox 227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29" name="TextBox 228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230" name="TextBox 229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1" name="TextBox 230"/>
        <xdr:cNvSpPr txBox="1"/>
      </xdr:nvSpPr>
      <xdr:spPr>
        <a:xfrm>
          <a:off x="11270955" y="4352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2" name="TextBox 231"/>
        <xdr:cNvSpPr txBox="1"/>
      </xdr:nvSpPr>
      <xdr:spPr>
        <a:xfrm>
          <a:off x="11270955" y="435292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33" name="TextBox 232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34" name="TextBox 233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35" name="TextBox 234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6454" cy="264560"/>
    <xdr:sp macro="" textlink="">
      <xdr:nvSpPr>
        <xdr:cNvPr id="236" name="TextBox 235"/>
        <xdr:cNvSpPr txBox="1"/>
      </xdr:nvSpPr>
      <xdr:spPr>
        <a:xfrm>
          <a:off x="11318801" y="45529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37" name="TextBox 236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25375" cy="264560"/>
    <xdr:sp macro="" textlink="">
      <xdr:nvSpPr>
        <xdr:cNvPr id="238" name="TextBox 237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39" name="TextBox 238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40" name="TextBox 239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6454" cy="264560"/>
    <xdr:sp macro="" textlink="">
      <xdr:nvSpPr>
        <xdr:cNvPr id="241" name="TextBox 240"/>
        <xdr:cNvSpPr txBox="1"/>
      </xdr:nvSpPr>
      <xdr:spPr>
        <a:xfrm>
          <a:off x="11318801" y="45529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42" name="TextBox 241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43" name="TextBox 242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244" name="TextBox 243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66454</xdr:rowOff>
    </xdr:from>
    <xdr:ext cx="66454" cy="264560"/>
    <xdr:sp macro="" textlink="">
      <xdr:nvSpPr>
        <xdr:cNvPr id="245" name="TextBox 244"/>
        <xdr:cNvSpPr txBox="1"/>
      </xdr:nvSpPr>
      <xdr:spPr>
        <a:xfrm>
          <a:off x="11318801" y="4752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246" name="TextBox 245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247" name="TextBox 246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48" name="TextBox 247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49" name="TextBox 248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50" name="TextBox 249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66454" cy="264560"/>
    <xdr:sp macro="" textlink="">
      <xdr:nvSpPr>
        <xdr:cNvPr id="251" name="TextBox 250"/>
        <xdr:cNvSpPr txBox="1"/>
      </xdr:nvSpPr>
      <xdr:spPr>
        <a:xfrm>
          <a:off x="11318801" y="49530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52" name="TextBox 251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53" name="TextBox 252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254" name="TextBox 253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255" name="TextBox 254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5375" cy="264560"/>
    <xdr:sp macro="" textlink="">
      <xdr:nvSpPr>
        <xdr:cNvPr id="256" name="TextBox 255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66454</xdr:rowOff>
    </xdr:from>
    <xdr:ext cx="66454" cy="264560"/>
    <xdr:sp macro="" textlink="">
      <xdr:nvSpPr>
        <xdr:cNvPr id="257" name="TextBox 256"/>
        <xdr:cNvSpPr txBox="1"/>
      </xdr:nvSpPr>
      <xdr:spPr>
        <a:xfrm>
          <a:off x="11318801" y="49530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258" name="TextBox 257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59" name="TextBox 258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60" name="TextBox 259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61" name="TextBox 260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262" name="TextBox 261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25375" cy="264560"/>
    <xdr:sp macro="" textlink="">
      <xdr:nvSpPr>
        <xdr:cNvPr id="263" name="TextBox 262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64" name="TextBox 263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65" name="TextBox 264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66" name="TextBox 265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66454" cy="264560"/>
    <xdr:sp macro="" textlink="">
      <xdr:nvSpPr>
        <xdr:cNvPr id="267" name="TextBox 266"/>
        <xdr:cNvSpPr txBox="1"/>
      </xdr:nvSpPr>
      <xdr:spPr>
        <a:xfrm>
          <a:off x="11318801" y="49530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68" name="TextBox 267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69" name="TextBox 268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70" name="TextBox 269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71" name="TextBox 270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72" name="TextBox 271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73" name="TextBox 272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74" name="TextBox 273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75" name="TextBox 274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76" name="TextBox 275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66454" cy="264560"/>
    <xdr:sp macro="" textlink="">
      <xdr:nvSpPr>
        <xdr:cNvPr id="277" name="TextBox 276"/>
        <xdr:cNvSpPr txBox="1"/>
      </xdr:nvSpPr>
      <xdr:spPr>
        <a:xfrm>
          <a:off x="11318801" y="49530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78" name="TextBox 277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79" name="TextBox 278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80" name="TextBox 279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81" name="TextBox 280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82" name="TextBox 281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83" name="TextBox 282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84" name="TextBox 283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85" name="TextBox 284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86" name="TextBox 285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66454" cy="264560"/>
    <xdr:sp macro="" textlink="">
      <xdr:nvSpPr>
        <xdr:cNvPr id="287" name="TextBox 286"/>
        <xdr:cNvSpPr txBox="1"/>
      </xdr:nvSpPr>
      <xdr:spPr>
        <a:xfrm>
          <a:off x="11318801" y="49530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88" name="TextBox 287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89" name="TextBox 288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90" name="TextBox 289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291" name="TextBox 290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92" name="TextBox 291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93" name="TextBox 292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94" name="TextBox 293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25375" cy="264560"/>
    <xdr:sp macro="" textlink="">
      <xdr:nvSpPr>
        <xdr:cNvPr id="295" name="TextBox 294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296" name="TextBox 295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66454" cy="264560"/>
    <xdr:sp macro="" textlink="">
      <xdr:nvSpPr>
        <xdr:cNvPr id="297" name="TextBox 296"/>
        <xdr:cNvSpPr txBox="1"/>
      </xdr:nvSpPr>
      <xdr:spPr>
        <a:xfrm>
          <a:off x="11318801" y="49530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298" name="TextBox 297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299" name="TextBox 298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300" name="TextBox 299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301" name="TextBox 300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302" name="TextBox 301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303" name="TextBox 302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304" name="TextBox 303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305" name="TextBox 304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306" name="TextBox 305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66454</xdr:rowOff>
    </xdr:from>
    <xdr:ext cx="66454" cy="264560"/>
    <xdr:sp macro="" textlink="">
      <xdr:nvSpPr>
        <xdr:cNvPr id="307" name="TextBox 306"/>
        <xdr:cNvSpPr txBox="1"/>
      </xdr:nvSpPr>
      <xdr:spPr>
        <a:xfrm>
          <a:off x="11318801" y="49530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308" name="TextBox 307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309" name="TextBox 308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310" name="TextBox 309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311" name="TextBox 310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312" name="TextBox 311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313" name="TextBox 312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314" name="TextBox 313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315" name="TextBox 314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25375" cy="264560"/>
    <xdr:sp macro="" textlink="">
      <xdr:nvSpPr>
        <xdr:cNvPr id="316" name="TextBox 315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66454" cy="264560"/>
    <xdr:sp macro="" textlink="">
      <xdr:nvSpPr>
        <xdr:cNvPr id="317" name="TextBox 316"/>
        <xdr:cNvSpPr txBox="1"/>
      </xdr:nvSpPr>
      <xdr:spPr>
        <a:xfrm>
          <a:off x="11318801" y="49530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318" name="TextBox 317"/>
        <xdr:cNvSpPr txBox="1"/>
      </xdr:nvSpPr>
      <xdr:spPr>
        <a:xfrm>
          <a:off x="1127095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319" name="TextBox 318"/>
        <xdr:cNvSpPr txBox="1"/>
      </xdr:nvSpPr>
      <xdr:spPr>
        <a:xfrm>
          <a:off x="1127095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320" name="TextBox 319"/>
        <xdr:cNvSpPr txBox="1"/>
      </xdr:nvSpPr>
      <xdr:spPr>
        <a:xfrm>
          <a:off x="11270955" y="5448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321" name="TextBox 320"/>
        <xdr:cNvSpPr txBox="1"/>
      </xdr:nvSpPr>
      <xdr:spPr>
        <a:xfrm>
          <a:off x="11270955" y="5448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5375" cy="264560"/>
    <xdr:sp macro="" textlink="">
      <xdr:nvSpPr>
        <xdr:cNvPr id="322" name="TextBox 321"/>
        <xdr:cNvSpPr txBox="1"/>
      </xdr:nvSpPr>
      <xdr:spPr>
        <a:xfrm>
          <a:off x="11270955" y="5943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5375" cy="264560"/>
    <xdr:sp macro="" textlink="">
      <xdr:nvSpPr>
        <xdr:cNvPr id="323" name="TextBox 322"/>
        <xdr:cNvSpPr txBox="1"/>
      </xdr:nvSpPr>
      <xdr:spPr>
        <a:xfrm>
          <a:off x="11270955" y="5943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5375" cy="264560"/>
    <xdr:sp macro="" textlink="">
      <xdr:nvSpPr>
        <xdr:cNvPr id="324" name="TextBox 323"/>
        <xdr:cNvSpPr txBox="1"/>
      </xdr:nvSpPr>
      <xdr:spPr>
        <a:xfrm>
          <a:off x="11270955" y="6400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5375" cy="264560"/>
    <xdr:sp macro="" textlink="">
      <xdr:nvSpPr>
        <xdr:cNvPr id="325" name="TextBox 324"/>
        <xdr:cNvSpPr txBox="1"/>
      </xdr:nvSpPr>
      <xdr:spPr>
        <a:xfrm>
          <a:off x="11270955" y="6400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5375" cy="264560"/>
    <xdr:sp macro="" textlink="">
      <xdr:nvSpPr>
        <xdr:cNvPr id="326" name="TextBox 325"/>
        <xdr:cNvSpPr txBox="1"/>
      </xdr:nvSpPr>
      <xdr:spPr>
        <a:xfrm>
          <a:off x="11270955" y="5943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5375" cy="264560"/>
    <xdr:sp macro="" textlink="">
      <xdr:nvSpPr>
        <xdr:cNvPr id="327" name="TextBox 326"/>
        <xdr:cNvSpPr txBox="1"/>
      </xdr:nvSpPr>
      <xdr:spPr>
        <a:xfrm>
          <a:off x="11270955" y="5943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5375" cy="264560"/>
    <xdr:sp macro="" textlink="">
      <xdr:nvSpPr>
        <xdr:cNvPr id="328" name="TextBox 327"/>
        <xdr:cNvSpPr txBox="1"/>
      </xdr:nvSpPr>
      <xdr:spPr>
        <a:xfrm>
          <a:off x="11270955" y="5943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5375" cy="264560"/>
    <xdr:sp macro="" textlink="">
      <xdr:nvSpPr>
        <xdr:cNvPr id="329" name="TextBox 328"/>
        <xdr:cNvSpPr txBox="1"/>
      </xdr:nvSpPr>
      <xdr:spPr>
        <a:xfrm>
          <a:off x="11270955" y="59436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30" name="TextBox 329"/>
        <xdr:cNvSpPr txBox="1"/>
      </xdr:nvSpPr>
      <xdr:spPr>
        <a:xfrm>
          <a:off x="11270955" y="6629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31" name="TextBox 330"/>
        <xdr:cNvSpPr txBox="1"/>
      </xdr:nvSpPr>
      <xdr:spPr>
        <a:xfrm>
          <a:off x="11270955" y="6629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32" name="TextBox 331"/>
        <xdr:cNvSpPr txBox="1"/>
      </xdr:nvSpPr>
      <xdr:spPr>
        <a:xfrm>
          <a:off x="11270955" y="6838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33" name="TextBox 332"/>
        <xdr:cNvSpPr txBox="1"/>
      </xdr:nvSpPr>
      <xdr:spPr>
        <a:xfrm>
          <a:off x="11270955" y="6838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34" name="TextBox 333"/>
        <xdr:cNvSpPr txBox="1"/>
      </xdr:nvSpPr>
      <xdr:spPr>
        <a:xfrm>
          <a:off x="11270955" y="7315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35" name="TextBox 334"/>
        <xdr:cNvSpPr txBox="1"/>
      </xdr:nvSpPr>
      <xdr:spPr>
        <a:xfrm>
          <a:off x="11270955" y="7315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36" name="TextBox 335"/>
        <xdr:cNvSpPr txBox="1"/>
      </xdr:nvSpPr>
      <xdr:spPr>
        <a:xfrm>
          <a:off x="11270955" y="6629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37" name="TextBox 336"/>
        <xdr:cNvSpPr txBox="1"/>
      </xdr:nvSpPr>
      <xdr:spPr>
        <a:xfrm>
          <a:off x="11270955" y="6629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38" name="TextBox 337"/>
        <xdr:cNvSpPr txBox="1"/>
      </xdr:nvSpPr>
      <xdr:spPr>
        <a:xfrm>
          <a:off x="11270955" y="6629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39" name="TextBox 338"/>
        <xdr:cNvSpPr txBox="1"/>
      </xdr:nvSpPr>
      <xdr:spPr>
        <a:xfrm>
          <a:off x="11270955" y="6629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40" name="TextBox 339"/>
        <xdr:cNvSpPr txBox="1"/>
      </xdr:nvSpPr>
      <xdr:spPr>
        <a:xfrm>
          <a:off x="11270955" y="6838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41" name="TextBox 340"/>
        <xdr:cNvSpPr txBox="1"/>
      </xdr:nvSpPr>
      <xdr:spPr>
        <a:xfrm>
          <a:off x="11270955" y="6838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42" name="TextBox 341"/>
        <xdr:cNvSpPr txBox="1"/>
      </xdr:nvSpPr>
      <xdr:spPr>
        <a:xfrm>
          <a:off x="11270955" y="7315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43" name="TextBox 342"/>
        <xdr:cNvSpPr txBox="1"/>
      </xdr:nvSpPr>
      <xdr:spPr>
        <a:xfrm>
          <a:off x="11270955" y="73152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44" name="TextBox 343"/>
        <xdr:cNvSpPr txBox="1"/>
      </xdr:nvSpPr>
      <xdr:spPr>
        <a:xfrm>
          <a:off x="11270955" y="6838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45" name="TextBox 344"/>
        <xdr:cNvSpPr txBox="1"/>
      </xdr:nvSpPr>
      <xdr:spPr>
        <a:xfrm>
          <a:off x="11270955" y="6838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46" name="TextBox 345"/>
        <xdr:cNvSpPr txBox="1"/>
      </xdr:nvSpPr>
      <xdr:spPr>
        <a:xfrm>
          <a:off x="11270955" y="6838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47" name="TextBox 346"/>
        <xdr:cNvSpPr txBox="1"/>
      </xdr:nvSpPr>
      <xdr:spPr>
        <a:xfrm>
          <a:off x="11270955" y="6838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48" name="TextBox 347"/>
        <xdr:cNvSpPr txBox="1"/>
      </xdr:nvSpPr>
      <xdr:spPr>
        <a:xfrm>
          <a:off x="11270955" y="7543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49" name="TextBox 348"/>
        <xdr:cNvSpPr txBox="1"/>
      </xdr:nvSpPr>
      <xdr:spPr>
        <a:xfrm>
          <a:off x="11270955" y="7543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50" name="TextBox 349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51" name="TextBox 350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52" name="TextBox 351"/>
        <xdr:cNvSpPr txBox="1"/>
      </xdr:nvSpPr>
      <xdr:spPr>
        <a:xfrm>
          <a:off x="11270955" y="8210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53" name="TextBox 352"/>
        <xdr:cNvSpPr txBox="1"/>
      </xdr:nvSpPr>
      <xdr:spPr>
        <a:xfrm>
          <a:off x="11270955" y="8210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54" name="TextBox 353"/>
        <xdr:cNvSpPr txBox="1"/>
      </xdr:nvSpPr>
      <xdr:spPr>
        <a:xfrm>
          <a:off x="11270955" y="7543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55" name="TextBox 354"/>
        <xdr:cNvSpPr txBox="1"/>
      </xdr:nvSpPr>
      <xdr:spPr>
        <a:xfrm>
          <a:off x="11270955" y="7543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56" name="TextBox 355"/>
        <xdr:cNvSpPr txBox="1"/>
      </xdr:nvSpPr>
      <xdr:spPr>
        <a:xfrm>
          <a:off x="11270955" y="7543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57" name="TextBox 356"/>
        <xdr:cNvSpPr txBox="1"/>
      </xdr:nvSpPr>
      <xdr:spPr>
        <a:xfrm>
          <a:off x="11270955" y="75438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58" name="TextBox 357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59" name="TextBox 358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60" name="TextBox 359"/>
        <xdr:cNvSpPr txBox="1"/>
      </xdr:nvSpPr>
      <xdr:spPr>
        <a:xfrm>
          <a:off x="11270955" y="8210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61" name="TextBox 360"/>
        <xdr:cNvSpPr txBox="1"/>
      </xdr:nvSpPr>
      <xdr:spPr>
        <a:xfrm>
          <a:off x="11270955" y="8210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62" name="TextBox 361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63" name="TextBox 362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64" name="TextBox 363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65" name="TextBox 364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66" name="TextBox 365"/>
        <xdr:cNvSpPr txBox="1"/>
      </xdr:nvSpPr>
      <xdr:spPr>
        <a:xfrm>
          <a:off x="11270955" y="8420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67" name="TextBox 366"/>
        <xdr:cNvSpPr txBox="1"/>
      </xdr:nvSpPr>
      <xdr:spPr>
        <a:xfrm>
          <a:off x="11270955" y="8420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68" name="TextBox 367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69" name="TextBox 368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70" name="TextBox 369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71" name="TextBox 370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72" name="TextBox 371"/>
        <xdr:cNvSpPr txBox="1"/>
      </xdr:nvSpPr>
      <xdr:spPr>
        <a:xfrm>
          <a:off x="11270955" y="8420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73" name="TextBox 372"/>
        <xdr:cNvSpPr txBox="1"/>
      </xdr:nvSpPr>
      <xdr:spPr>
        <a:xfrm>
          <a:off x="11270955" y="8420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74" name="TextBox 373"/>
        <xdr:cNvSpPr txBox="1"/>
      </xdr:nvSpPr>
      <xdr:spPr>
        <a:xfrm>
          <a:off x="11270955" y="8420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75" name="TextBox 374"/>
        <xdr:cNvSpPr txBox="1"/>
      </xdr:nvSpPr>
      <xdr:spPr>
        <a:xfrm>
          <a:off x="11270955" y="84201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76" name="TextBox 375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77" name="TextBox 376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78" name="TextBox 377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79" name="TextBox 378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80" name="TextBox 379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81" name="TextBox 380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82" name="TextBox 381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83" name="TextBox 382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84" name="TextBox 383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85" name="TextBox 384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86" name="TextBox 385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87" name="TextBox 386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88" name="TextBox 387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89" name="TextBox 388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90" name="TextBox 389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91" name="TextBox 390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92" name="TextBox 391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93" name="TextBox 392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94" name="TextBox 393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95" name="TextBox 394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96" name="TextBox 395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397" name="TextBox 396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98" name="TextBox 397"/>
        <xdr:cNvSpPr txBox="1"/>
      </xdr:nvSpPr>
      <xdr:spPr>
        <a:xfrm>
          <a:off x="5086350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399" name="TextBox 398"/>
        <xdr:cNvSpPr txBox="1"/>
      </xdr:nvSpPr>
      <xdr:spPr>
        <a:xfrm>
          <a:off x="553690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400" name="TextBox 399"/>
        <xdr:cNvSpPr txBox="1"/>
      </xdr:nvSpPr>
      <xdr:spPr>
        <a:xfrm>
          <a:off x="5086350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401" name="TextBox 400"/>
        <xdr:cNvSpPr txBox="1"/>
      </xdr:nvSpPr>
      <xdr:spPr>
        <a:xfrm>
          <a:off x="553690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402" name="TextBox 401"/>
        <xdr:cNvSpPr txBox="1"/>
      </xdr:nvSpPr>
      <xdr:spPr>
        <a:xfrm>
          <a:off x="433675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403" name="TextBox 402"/>
        <xdr:cNvSpPr txBox="1"/>
      </xdr:nvSpPr>
      <xdr:spPr>
        <a:xfrm>
          <a:off x="433675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9</xdr:row>
      <xdr:rowOff>0</xdr:rowOff>
    </xdr:from>
    <xdr:ext cx="66454" cy="264560"/>
    <xdr:sp macro="" textlink="">
      <xdr:nvSpPr>
        <xdr:cNvPr id="404" name="TextBox 403"/>
        <xdr:cNvSpPr txBox="1"/>
      </xdr:nvSpPr>
      <xdr:spPr>
        <a:xfrm flipH="1">
          <a:off x="4473206" y="37528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454" cy="264560"/>
    <xdr:sp macro="" textlink="">
      <xdr:nvSpPr>
        <xdr:cNvPr id="407" name="TextBox 406"/>
        <xdr:cNvSpPr txBox="1"/>
      </xdr:nvSpPr>
      <xdr:spPr>
        <a:xfrm flipH="1">
          <a:off x="3886200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11" name="TextBox 410"/>
        <xdr:cNvSpPr txBox="1"/>
      </xdr:nvSpPr>
      <xdr:spPr>
        <a:xfrm>
          <a:off x="508635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64" name="TextBox 463"/>
        <xdr:cNvSpPr txBox="1"/>
      </xdr:nvSpPr>
      <xdr:spPr>
        <a:xfrm>
          <a:off x="553690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65" name="TextBox 464"/>
        <xdr:cNvSpPr txBox="1"/>
      </xdr:nvSpPr>
      <xdr:spPr>
        <a:xfrm>
          <a:off x="508635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66" name="TextBox 465"/>
        <xdr:cNvSpPr txBox="1"/>
      </xdr:nvSpPr>
      <xdr:spPr>
        <a:xfrm>
          <a:off x="553690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467" name="TextBox 466"/>
        <xdr:cNvSpPr txBox="1"/>
      </xdr:nvSpPr>
      <xdr:spPr>
        <a:xfrm>
          <a:off x="43367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468" name="TextBox 467"/>
        <xdr:cNvSpPr txBox="1"/>
      </xdr:nvSpPr>
      <xdr:spPr>
        <a:xfrm>
          <a:off x="43367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69" name="TextBox 468"/>
        <xdr:cNvSpPr txBox="1"/>
      </xdr:nvSpPr>
      <xdr:spPr>
        <a:xfrm flipH="1">
          <a:off x="5673356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70" name="TextBox 469"/>
        <xdr:cNvSpPr txBox="1"/>
      </xdr:nvSpPr>
      <xdr:spPr>
        <a:xfrm>
          <a:off x="65084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71" name="TextBox 470"/>
        <xdr:cNvSpPr txBox="1"/>
      </xdr:nvSpPr>
      <xdr:spPr>
        <a:xfrm>
          <a:off x="65084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72" name="TextBox 471"/>
        <xdr:cNvSpPr txBox="1"/>
      </xdr:nvSpPr>
      <xdr:spPr>
        <a:xfrm flipH="1">
          <a:off x="6644906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73" name="TextBox 472"/>
        <xdr:cNvSpPr txBox="1"/>
      </xdr:nvSpPr>
      <xdr:spPr>
        <a:xfrm>
          <a:off x="84991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74" name="TextBox 473"/>
        <xdr:cNvSpPr txBox="1"/>
      </xdr:nvSpPr>
      <xdr:spPr>
        <a:xfrm>
          <a:off x="84991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75" name="TextBox 474"/>
        <xdr:cNvSpPr txBox="1"/>
      </xdr:nvSpPr>
      <xdr:spPr>
        <a:xfrm flipH="1">
          <a:off x="8635631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76" name="TextBox 475"/>
        <xdr:cNvSpPr txBox="1"/>
      </xdr:nvSpPr>
      <xdr:spPr>
        <a:xfrm>
          <a:off x="942310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77" name="TextBox 476"/>
        <xdr:cNvSpPr txBox="1"/>
      </xdr:nvSpPr>
      <xdr:spPr>
        <a:xfrm>
          <a:off x="942310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78" name="TextBox 477"/>
        <xdr:cNvSpPr txBox="1"/>
      </xdr:nvSpPr>
      <xdr:spPr>
        <a:xfrm flipH="1">
          <a:off x="9559556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79" name="TextBox 478"/>
        <xdr:cNvSpPr txBox="1"/>
      </xdr:nvSpPr>
      <xdr:spPr>
        <a:xfrm>
          <a:off x="1034703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0" name="TextBox 479"/>
        <xdr:cNvSpPr txBox="1"/>
      </xdr:nvSpPr>
      <xdr:spPr>
        <a:xfrm>
          <a:off x="1034703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481" name="TextBox 480"/>
        <xdr:cNvSpPr txBox="1"/>
      </xdr:nvSpPr>
      <xdr:spPr>
        <a:xfrm flipH="1">
          <a:off x="10483481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2" name="TextBox 481"/>
        <xdr:cNvSpPr txBox="1"/>
      </xdr:nvSpPr>
      <xdr:spPr>
        <a:xfrm>
          <a:off x="112709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3" name="TextBox 482"/>
        <xdr:cNvSpPr txBox="1"/>
      </xdr:nvSpPr>
      <xdr:spPr>
        <a:xfrm>
          <a:off x="112709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4" name="TextBox 483"/>
        <xdr:cNvSpPr txBox="1"/>
      </xdr:nvSpPr>
      <xdr:spPr>
        <a:xfrm>
          <a:off x="112709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5" name="TextBox 484"/>
        <xdr:cNvSpPr txBox="1"/>
      </xdr:nvSpPr>
      <xdr:spPr>
        <a:xfrm>
          <a:off x="112709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6" name="TextBox 485"/>
        <xdr:cNvSpPr txBox="1"/>
      </xdr:nvSpPr>
      <xdr:spPr>
        <a:xfrm>
          <a:off x="508635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7" name="TextBox 486"/>
        <xdr:cNvSpPr txBox="1"/>
      </xdr:nvSpPr>
      <xdr:spPr>
        <a:xfrm>
          <a:off x="553690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8" name="TextBox 487"/>
        <xdr:cNvSpPr txBox="1"/>
      </xdr:nvSpPr>
      <xdr:spPr>
        <a:xfrm>
          <a:off x="508635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489" name="TextBox 488"/>
        <xdr:cNvSpPr txBox="1"/>
      </xdr:nvSpPr>
      <xdr:spPr>
        <a:xfrm>
          <a:off x="553690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490" name="TextBox 489"/>
        <xdr:cNvSpPr txBox="1"/>
      </xdr:nvSpPr>
      <xdr:spPr>
        <a:xfrm>
          <a:off x="43367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491" name="TextBox 490"/>
        <xdr:cNvSpPr txBox="1"/>
      </xdr:nvSpPr>
      <xdr:spPr>
        <a:xfrm>
          <a:off x="43367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492" name="TextBox 491"/>
        <xdr:cNvSpPr txBox="1"/>
      </xdr:nvSpPr>
      <xdr:spPr>
        <a:xfrm flipH="1">
          <a:off x="4473206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454" cy="264560"/>
    <xdr:sp macro="" textlink="">
      <xdr:nvSpPr>
        <xdr:cNvPr id="495" name="TextBox 494"/>
        <xdr:cNvSpPr txBox="1"/>
      </xdr:nvSpPr>
      <xdr:spPr>
        <a:xfrm flipH="1">
          <a:off x="3886200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44302</xdr:colOff>
      <xdr:row>3</xdr:row>
      <xdr:rowOff>44303</xdr:rowOff>
    </xdr:from>
    <xdr:ext cx="125375" cy="264560"/>
    <xdr:sp macro="" textlink="">
      <xdr:nvSpPr>
        <xdr:cNvPr id="499" name="TextBox 498"/>
        <xdr:cNvSpPr txBox="1"/>
      </xdr:nvSpPr>
      <xdr:spPr>
        <a:xfrm>
          <a:off x="768202" y="96822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2639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52" name="TextBox 551"/>
        <xdr:cNvSpPr txBox="1"/>
      </xdr:nvSpPr>
      <xdr:spPr>
        <a:xfrm>
          <a:off x="553690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121831</xdr:colOff>
      <xdr:row>3</xdr:row>
      <xdr:rowOff>254739</xdr:rowOff>
    </xdr:from>
    <xdr:ext cx="125375" cy="264560"/>
    <xdr:sp macro="" textlink="">
      <xdr:nvSpPr>
        <xdr:cNvPr id="553" name="TextBox 552"/>
        <xdr:cNvSpPr txBox="1"/>
      </xdr:nvSpPr>
      <xdr:spPr>
        <a:xfrm>
          <a:off x="845731" y="1178664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54" name="TextBox 553"/>
        <xdr:cNvSpPr txBox="1"/>
      </xdr:nvSpPr>
      <xdr:spPr>
        <a:xfrm>
          <a:off x="553690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555" name="TextBox 554"/>
        <xdr:cNvSpPr txBox="1"/>
      </xdr:nvSpPr>
      <xdr:spPr>
        <a:xfrm>
          <a:off x="43367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556" name="TextBox 555"/>
        <xdr:cNvSpPr txBox="1"/>
      </xdr:nvSpPr>
      <xdr:spPr>
        <a:xfrm>
          <a:off x="43367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557" name="TextBox 556"/>
        <xdr:cNvSpPr txBox="1"/>
      </xdr:nvSpPr>
      <xdr:spPr>
        <a:xfrm flipH="1">
          <a:off x="5673356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58" name="TextBox 557"/>
        <xdr:cNvSpPr txBox="1"/>
      </xdr:nvSpPr>
      <xdr:spPr>
        <a:xfrm>
          <a:off x="65084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59" name="TextBox 558"/>
        <xdr:cNvSpPr txBox="1"/>
      </xdr:nvSpPr>
      <xdr:spPr>
        <a:xfrm>
          <a:off x="65084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560" name="TextBox 559"/>
        <xdr:cNvSpPr txBox="1"/>
      </xdr:nvSpPr>
      <xdr:spPr>
        <a:xfrm flipH="1">
          <a:off x="6644906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61" name="TextBox 560"/>
        <xdr:cNvSpPr txBox="1"/>
      </xdr:nvSpPr>
      <xdr:spPr>
        <a:xfrm>
          <a:off x="84991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62" name="TextBox 561"/>
        <xdr:cNvSpPr txBox="1"/>
      </xdr:nvSpPr>
      <xdr:spPr>
        <a:xfrm>
          <a:off x="84991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563" name="TextBox 562"/>
        <xdr:cNvSpPr txBox="1"/>
      </xdr:nvSpPr>
      <xdr:spPr>
        <a:xfrm flipH="1">
          <a:off x="8635631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64" name="TextBox 563"/>
        <xdr:cNvSpPr txBox="1"/>
      </xdr:nvSpPr>
      <xdr:spPr>
        <a:xfrm>
          <a:off x="942310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65" name="TextBox 564"/>
        <xdr:cNvSpPr txBox="1"/>
      </xdr:nvSpPr>
      <xdr:spPr>
        <a:xfrm>
          <a:off x="942310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566" name="TextBox 565"/>
        <xdr:cNvSpPr txBox="1"/>
      </xdr:nvSpPr>
      <xdr:spPr>
        <a:xfrm flipH="1">
          <a:off x="9559556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67" name="TextBox 566"/>
        <xdr:cNvSpPr txBox="1"/>
      </xdr:nvSpPr>
      <xdr:spPr>
        <a:xfrm>
          <a:off x="1034703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68" name="TextBox 567"/>
        <xdr:cNvSpPr txBox="1"/>
      </xdr:nvSpPr>
      <xdr:spPr>
        <a:xfrm>
          <a:off x="1034703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569" name="TextBox 568"/>
        <xdr:cNvSpPr txBox="1"/>
      </xdr:nvSpPr>
      <xdr:spPr>
        <a:xfrm flipH="1">
          <a:off x="10483481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70" name="TextBox 569"/>
        <xdr:cNvSpPr txBox="1"/>
      </xdr:nvSpPr>
      <xdr:spPr>
        <a:xfrm>
          <a:off x="112709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71" name="TextBox 570"/>
        <xdr:cNvSpPr txBox="1"/>
      </xdr:nvSpPr>
      <xdr:spPr>
        <a:xfrm>
          <a:off x="112709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72" name="TextBox 571"/>
        <xdr:cNvSpPr txBox="1"/>
      </xdr:nvSpPr>
      <xdr:spPr>
        <a:xfrm>
          <a:off x="112709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73" name="TextBox 572"/>
        <xdr:cNvSpPr txBox="1"/>
      </xdr:nvSpPr>
      <xdr:spPr>
        <a:xfrm>
          <a:off x="112709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1583807</xdr:colOff>
      <xdr:row>4</xdr:row>
      <xdr:rowOff>509477</xdr:rowOff>
    </xdr:from>
    <xdr:ext cx="125375" cy="264560"/>
    <xdr:sp macro="" textlink="">
      <xdr:nvSpPr>
        <xdr:cNvPr id="574" name="TextBox 573"/>
        <xdr:cNvSpPr txBox="1"/>
      </xdr:nvSpPr>
      <xdr:spPr>
        <a:xfrm>
          <a:off x="2307707" y="223350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75" name="TextBox 574"/>
        <xdr:cNvSpPr txBox="1"/>
      </xdr:nvSpPr>
      <xdr:spPr>
        <a:xfrm>
          <a:off x="553690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1838546</xdr:colOff>
      <xdr:row>4</xdr:row>
      <xdr:rowOff>487326</xdr:rowOff>
    </xdr:from>
    <xdr:ext cx="125375" cy="264560"/>
    <xdr:sp macro="" textlink="">
      <xdr:nvSpPr>
        <xdr:cNvPr id="576" name="TextBox 575"/>
        <xdr:cNvSpPr txBox="1"/>
      </xdr:nvSpPr>
      <xdr:spPr>
        <a:xfrm>
          <a:off x="2562446" y="2211351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577" name="TextBox 576"/>
        <xdr:cNvSpPr txBox="1"/>
      </xdr:nvSpPr>
      <xdr:spPr>
        <a:xfrm>
          <a:off x="553690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578" name="TextBox 577"/>
        <xdr:cNvSpPr txBox="1"/>
      </xdr:nvSpPr>
      <xdr:spPr>
        <a:xfrm>
          <a:off x="43367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579" name="TextBox 578"/>
        <xdr:cNvSpPr txBox="1"/>
      </xdr:nvSpPr>
      <xdr:spPr>
        <a:xfrm>
          <a:off x="43367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580" name="TextBox 579"/>
        <xdr:cNvSpPr txBox="1"/>
      </xdr:nvSpPr>
      <xdr:spPr>
        <a:xfrm flipH="1">
          <a:off x="4473206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66454" cy="264560"/>
    <xdr:sp macro="" textlink="">
      <xdr:nvSpPr>
        <xdr:cNvPr id="583" name="TextBox 582"/>
        <xdr:cNvSpPr txBox="1"/>
      </xdr:nvSpPr>
      <xdr:spPr>
        <a:xfrm flipH="1">
          <a:off x="3886200" y="41529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66453</xdr:colOff>
      <xdr:row>4</xdr:row>
      <xdr:rowOff>631308</xdr:rowOff>
    </xdr:from>
    <xdr:ext cx="125375" cy="264560"/>
    <xdr:sp macro="" textlink="">
      <xdr:nvSpPr>
        <xdr:cNvPr id="587" name="TextBox 586"/>
        <xdr:cNvSpPr txBox="1"/>
      </xdr:nvSpPr>
      <xdr:spPr>
        <a:xfrm>
          <a:off x="790353" y="2355333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2639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0" name="TextBox 639"/>
        <xdr:cNvSpPr txBox="1"/>
      </xdr:nvSpPr>
      <xdr:spPr>
        <a:xfrm>
          <a:off x="553690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542703</xdr:colOff>
      <xdr:row>4</xdr:row>
      <xdr:rowOff>553780</xdr:rowOff>
    </xdr:from>
    <xdr:ext cx="125375" cy="264560"/>
    <xdr:sp macro="" textlink="">
      <xdr:nvSpPr>
        <xdr:cNvPr id="641" name="TextBox 640"/>
        <xdr:cNvSpPr txBox="1"/>
      </xdr:nvSpPr>
      <xdr:spPr>
        <a:xfrm>
          <a:off x="1266603" y="227780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2" name="TextBox 641"/>
        <xdr:cNvSpPr txBox="1"/>
      </xdr:nvSpPr>
      <xdr:spPr>
        <a:xfrm>
          <a:off x="553690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643" name="TextBox 642"/>
        <xdr:cNvSpPr txBox="1"/>
      </xdr:nvSpPr>
      <xdr:spPr>
        <a:xfrm>
          <a:off x="433675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644" name="TextBox 643"/>
        <xdr:cNvSpPr txBox="1"/>
      </xdr:nvSpPr>
      <xdr:spPr>
        <a:xfrm>
          <a:off x="433675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1018953</xdr:colOff>
      <xdr:row>3</xdr:row>
      <xdr:rowOff>387646</xdr:rowOff>
    </xdr:from>
    <xdr:ext cx="66454" cy="264560"/>
    <xdr:sp macro="" textlink="">
      <xdr:nvSpPr>
        <xdr:cNvPr id="645" name="TextBox 644"/>
        <xdr:cNvSpPr txBox="1"/>
      </xdr:nvSpPr>
      <xdr:spPr>
        <a:xfrm flipH="1">
          <a:off x="1742853" y="1311571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6" name="TextBox 645"/>
        <xdr:cNvSpPr txBox="1"/>
      </xdr:nvSpPr>
      <xdr:spPr>
        <a:xfrm>
          <a:off x="650845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7" name="TextBox 646"/>
        <xdr:cNvSpPr txBox="1"/>
      </xdr:nvSpPr>
      <xdr:spPr>
        <a:xfrm>
          <a:off x="650845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48" name="TextBox 647"/>
        <xdr:cNvSpPr txBox="1"/>
      </xdr:nvSpPr>
      <xdr:spPr>
        <a:xfrm flipH="1">
          <a:off x="6644906" y="41529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49" name="TextBox 648"/>
        <xdr:cNvSpPr txBox="1"/>
      </xdr:nvSpPr>
      <xdr:spPr>
        <a:xfrm>
          <a:off x="8499180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50" name="TextBox 649"/>
        <xdr:cNvSpPr txBox="1"/>
      </xdr:nvSpPr>
      <xdr:spPr>
        <a:xfrm>
          <a:off x="8499180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51" name="TextBox 650"/>
        <xdr:cNvSpPr txBox="1"/>
      </xdr:nvSpPr>
      <xdr:spPr>
        <a:xfrm flipH="1">
          <a:off x="8635631" y="41529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52" name="TextBox 651"/>
        <xdr:cNvSpPr txBox="1"/>
      </xdr:nvSpPr>
      <xdr:spPr>
        <a:xfrm>
          <a:off x="942310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53" name="TextBox 652"/>
        <xdr:cNvSpPr txBox="1"/>
      </xdr:nvSpPr>
      <xdr:spPr>
        <a:xfrm>
          <a:off x="942310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54" name="TextBox 653"/>
        <xdr:cNvSpPr txBox="1"/>
      </xdr:nvSpPr>
      <xdr:spPr>
        <a:xfrm flipH="1">
          <a:off x="9559556" y="41529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55" name="TextBox 654"/>
        <xdr:cNvSpPr txBox="1"/>
      </xdr:nvSpPr>
      <xdr:spPr>
        <a:xfrm>
          <a:off x="10347030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56" name="TextBox 655"/>
        <xdr:cNvSpPr txBox="1"/>
      </xdr:nvSpPr>
      <xdr:spPr>
        <a:xfrm>
          <a:off x="10347030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657" name="TextBox 656"/>
        <xdr:cNvSpPr txBox="1"/>
      </xdr:nvSpPr>
      <xdr:spPr>
        <a:xfrm flipH="1">
          <a:off x="10483481" y="41529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58" name="TextBox 657"/>
        <xdr:cNvSpPr txBox="1"/>
      </xdr:nvSpPr>
      <xdr:spPr>
        <a:xfrm>
          <a:off x="1127095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59" name="TextBox 658"/>
        <xdr:cNvSpPr txBox="1"/>
      </xdr:nvSpPr>
      <xdr:spPr>
        <a:xfrm>
          <a:off x="1127095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60" name="TextBox 659"/>
        <xdr:cNvSpPr txBox="1"/>
      </xdr:nvSpPr>
      <xdr:spPr>
        <a:xfrm>
          <a:off x="1127095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61" name="TextBox 660"/>
        <xdr:cNvSpPr txBox="1"/>
      </xdr:nvSpPr>
      <xdr:spPr>
        <a:xfrm>
          <a:off x="1127095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443023</xdr:colOff>
      <xdr:row>3</xdr:row>
      <xdr:rowOff>199361</xdr:rowOff>
    </xdr:from>
    <xdr:ext cx="125375" cy="264560"/>
    <xdr:sp macro="" textlink="">
      <xdr:nvSpPr>
        <xdr:cNvPr id="662" name="TextBox 661"/>
        <xdr:cNvSpPr txBox="1"/>
      </xdr:nvSpPr>
      <xdr:spPr>
        <a:xfrm>
          <a:off x="1166923" y="1123286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63" name="TextBox 662"/>
        <xdr:cNvSpPr txBox="1"/>
      </xdr:nvSpPr>
      <xdr:spPr>
        <a:xfrm>
          <a:off x="553690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1938226</xdr:colOff>
      <xdr:row>4</xdr:row>
      <xdr:rowOff>542703</xdr:rowOff>
    </xdr:from>
    <xdr:ext cx="125375" cy="264560"/>
    <xdr:sp macro="" textlink="">
      <xdr:nvSpPr>
        <xdr:cNvPr id="664" name="TextBox 663"/>
        <xdr:cNvSpPr txBox="1"/>
      </xdr:nvSpPr>
      <xdr:spPr>
        <a:xfrm>
          <a:off x="2662126" y="226672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665" name="TextBox 664"/>
        <xdr:cNvSpPr txBox="1"/>
      </xdr:nvSpPr>
      <xdr:spPr>
        <a:xfrm>
          <a:off x="553690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666" name="TextBox 665"/>
        <xdr:cNvSpPr txBox="1"/>
      </xdr:nvSpPr>
      <xdr:spPr>
        <a:xfrm>
          <a:off x="433675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667" name="TextBox 666"/>
        <xdr:cNvSpPr txBox="1"/>
      </xdr:nvSpPr>
      <xdr:spPr>
        <a:xfrm>
          <a:off x="433675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668" name="TextBox 667"/>
        <xdr:cNvSpPr txBox="1"/>
      </xdr:nvSpPr>
      <xdr:spPr>
        <a:xfrm flipH="1">
          <a:off x="4473206" y="41529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5375" cy="264560"/>
    <xdr:sp macro="" textlink="">
      <xdr:nvSpPr>
        <xdr:cNvPr id="669" name="TextBox 668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5375" cy="264560"/>
    <xdr:sp macro="" textlink="">
      <xdr:nvSpPr>
        <xdr:cNvPr id="670" name="TextBox 669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25375" cy="264560"/>
    <xdr:sp macro="" textlink="">
      <xdr:nvSpPr>
        <xdr:cNvPr id="671" name="TextBox 670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19</xdr:row>
      <xdr:rowOff>66454</xdr:rowOff>
    </xdr:from>
    <xdr:ext cx="66454" cy="264560"/>
    <xdr:sp macro="" textlink="">
      <xdr:nvSpPr>
        <xdr:cNvPr id="672" name="TextBox 671"/>
        <xdr:cNvSpPr txBox="1"/>
      </xdr:nvSpPr>
      <xdr:spPr>
        <a:xfrm>
          <a:off x="11318801" y="49530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73" name="TextBox 672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74" name="TextBox 673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75" name="TextBox 674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76" name="TextBox 675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77" name="TextBox 676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78" name="TextBox 677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79" name="TextBox 678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80" name="TextBox 679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81" name="TextBox 680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82" name="TextBox 681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83" name="TextBox 682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84" name="TextBox 683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85" name="TextBox 684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25375" cy="264560"/>
    <xdr:sp macro="" textlink="">
      <xdr:nvSpPr>
        <xdr:cNvPr id="686" name="TextBox 685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87" name="TextBox 686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88" name="TextBox 687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89" name="TextBox 688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90" name="TextBox 689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91" name="TextBox 690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92" name="TextBox 691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93" name="TextBox 692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94" name="TextBox 693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95" name="TextBox 694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96" name="TextBox 695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97" name="TextBox 696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98" name="TextBox 697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699" name="TextBox 698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25375" cy="264560"/>
    <xdr:sp macro="" textlink="">
      <xdr:nvSpPr>
        <xdr:cNvPr id="700" name="TextBox 699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01" name="TextBox 700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702" name="TextBox 701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703" name="TextBox 702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66454</xdr:rowOff>
    </xdr:from>
    <xdr:ext cx="66454" cy="264560"/>
    <xdr:sp macro="" textlink="">
      <xdr:nvSpPr>
        <xdr:cNvPr id="704" name="TextBox 703"/>
        <xdr:cNvSpPr txBox="1"/>
      </xdr:nvSpPr>
      <xdr:spPr>
        <a:xfrm>
          <a:off x="11318801" y="4752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705" name="TextBox 704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706" name="TextBox 705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07" name="TextBox 706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08" name="TextBox 707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09" name="TextBox 708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10" name="TextBox 709"/>
        <xdr:cNvSpPr txBox="1"/>
      </xdr:nvSpPr>
      <xdr:spPr>
        <a:xfrm>
          <a:off x="11270955" y="4552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11" name="TextBox 710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12" name="TextBox 711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13" name="TextBox 712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14" name="TextBox 713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15" name="TextBox 714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25375" cy="264560"/>
    <xdr:sp macro="" textlink="">
      <xdr:nvSpPr>
        <xdr:cNvPr id="716" name="TextBox 715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17" name="TextBox 716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18" name="TextBox 717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19" name="TextBox 718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20" name="TextBox 719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21" name="TextBox 720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722" name="TextBox 721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723" name="TextBox 722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66454</xdr:rowOff>
    </xdr:from>
    <xdr:ext cx="66454" cy="264560"/>
    <xdr:sp macro="" textlink="">
      <xdr:nvSpPr>
        <xdr:cNvPr id="724" name="TextBox 723"/>
        <xdr:cNvSpPr txBox="1"/>
      </xdr:nvSpPr>
      <xdr:spPr>
        <a:xfrm>
          <a:off x="11318801" y="47529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725" name="TextBox 724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726" name="TextBox 725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727" name="TextBox 726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66454</xdr:rowOff>
    </xdr:from>
    <xdr:ext cx="66454" cy="264560"/>
    <xdr:sp macro="" textlink="">
      <xdr:nvSpPr>
        <xdr:cNvPr id="728" name="TextBox 727"/>
        <xdr:cNvSpPr txBox="1"/>
      </xdr:nvSpPr>
      <xdr:spPr>
        <a:xfrm>
          <a:off x="11318801" y="481942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29" name="TextBox 728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30" name="TextBox 729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31" name="TextBox 730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32" name="TextBox 731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33" name="TextBox 732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734" name="TextBox 733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735" name="TextBox 734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736" name="TextBox 735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737" name="TextBox 736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738" name="TextBox 737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739" name="TextBox 738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25375" cy="264560"/>
    <xdr:sp macro="" textlink="">
      <xdr:nvSpPr>
        <xdr:cNvPr id="740" name="TextBox 739"/>
        <xdr:cNvSpPr txBox="1"/>
      </xdr:nvSpPr>
      <xdr:spPr>
        <a:xfrm>
          <a:off x="11270955" y="47529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741" name="TextBox 740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742" name="TextBox 741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743" name="TextBox 742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744" name="TextBox 743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745" name="TextBox 744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746" name="TextBox 745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747" name="TextBox 746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748" name="TextBox 747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749" name="TextBox 748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750" name="TextBox 749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751" name="TextBox 750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752" name="TextBox 751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753" name="TextBox 752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25375" cy="264560"/>
    <xdr:sp macro="" textlink="">
      <xdr:nvSpPr>
        <xdr:cNvPr id="754" name="TextBox 753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755" name="TextBox 754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756" name="TextBox 755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757" name="TextBox 756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758" name="TextBox 757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759" name="TextBox 758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760" name="TextBox 759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761" name="TextBox 760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762" name="TextBox 761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763" name="TextBox 762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764" name="TextBox 763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25375" cy="264560"/>
    <xdr:sp macro="" textlink="">
      <xdr:nvSpPr>
        <xdr:cNvPr id="765" name="TextBox 764"/>
        <xdr:cNvSpPr txBox="1"/>
      </xdr:nvSpPr>
      <xdr:spPr>
        <a:xfrm>
          <a:off x="11270955" y="49530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766" name="TextBox 765"/>
        <xdr:cNvSpPr txBox="1"/>
      </xdr:nvSpPr>
      <xdr:spPr>
        <a:xfrm>
          <a:off x="1127095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25375" cy="264560"/>
    <xdr:sp macro="" textlink="">
      <xdr:nvSpPr>
        <xdr:cNvPr id="767" name="TextBox 766"/>
        <xdr:cNvSpPr txBox="1"/>
      </xdr:nvSpPr>
      <xdr:spPr>
        <a:xfrm>
          <a:off x="11270955" y="52006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5375" cy="264560"/>
    <xdr:sp macro="" textlink="">
      <xdr:nvSpPr>
        <xdr:cNvPr id="768" name="TextBox 767"/>
        <xdr:cNvSpPr txBox="1"/>
      </xdr:nvSpPr>
      <xdr:spPr>
        <a:xfrm>
          <a:off x="11270955" y="569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5375" cy="264560"/>
    <xdr:sp macro="" textlink="">
      <xdr:nvSpPr>
        <xdr:cNvPr id="769" name="TextBox 768"/>
        <xdr:cNvSpPr txBox="1"/>
      </xdr:nvSpPr>
      <xdr:spPr>
        <a:xfrm>
          <a:off x="11270955" y="569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770" name="TextBox 769"/>
        <xdr:cNvSpPr txBox="1"/>
      </xdr:nvSpPr>
      <xdr:spPr>
        <a:xfrm>
          <a:off x="11270955" y="5448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771" name="TextBox 770"/>
        <xdr:cNvSpPr txBox="1"/>
      </xdr:nvSpPr>
      <xdr:spPr>
        <a:xfrm>
          <a:off x="11270955" y="5448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5375" cy="264560"/>
    <xdr:sp macro="" textlink="">
      <xdr:nvSpPr>
        <xdr:cNvPr id="772" name="TextBox 771"/>
        <xdr:cNvSpPr txBox="1"/>
      </xdr:nvSpPr>
      <xdr:spPr>
        <a:xfrm>
          <a:off x="11270955" y="569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5375" cy="264560"/>
    <xdr:sp macro="" textlink="">
      <xdr:nvSpPr>
        <xdr:cNvPr id="773" name="TextBox 772"/>
        <xdr:cNvSpPr txBox="1"/>
      </xdr:nvSpPr>
      <xdr:spPr>
        <a:xfrm>
          <a:off x="11270955" y="569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774" name="TextBox 773"/>
        <xdr:cNvSpPr txBox="1"/>
      </xdr:nvSpPr>
      <xdr:spPr>
        <a:xfrm>
          <a:off x="11270955" y="5448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775" name="TextBox 774"/>
        <xdr:cNvSpPr txBox="1"/>
      </xdr:nvSpPr>
      <xdr:spPr>
        <a:xfrm>
          <a:off x="11270955" y="5448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5375" cy="264560"/>
    <xdr:sp macro="" textlink="">
      <xdr:nvSpPr>
        <xdr:cNvPr id="776" name="TextBox 775"/>
        <xdr:cNvSpPr txBox="1"/>
      </xdr:nvSpPr>
      <xdr:spPr>
        <a:xfrm>
          <a:off x="11270955" y="569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25375" cy="264560"/>
    <xdr:sp macro="" textlink="">
      <xdr:nvSpPr>
        <xdr:cNvPr id="777" name="TextBox 776"/>
        <xdr:cNvSpPr txBox="1"/>
      </xdr:nvSpPr>
      <xdr:spPr>
        <a:xfrm>
          <a:off x="11270955" y="569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778" name="TextBox 777"/>
        <xdr:cNvSpPr txBox="1"/>
      </xdr:nvSpPr>
      <xdr:spPr>
        <a:xfrm>
          <a:off x="11270955" y="5448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25375" cy="264560"/>
    <xdr:sp macro="" textlink="">
      <xdr:nvSpPr>
        <xdr:cNvPr id="779" name="TextBox 778"/>
        <xdr:cNvSpPr txBox="1"/>
      </xdr:nvSpPr>
      <xdr:spPr>
        <a:xfrm>
          <a:off x="11270955" y="5448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780" name="TextBox 779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781" name="TextBox 780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782" name="TextBox 781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783" name="TextBox 782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784" name="TextBox 783"/>
        <xdr:cNvSpPr txBox="1"/>
      </xdr:nvSpPr>
      <xdr:spPr>
        <a:xfrm>
          <a:off x="11270955" y="8210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785" name="TextBox 784"/>
        <xdr:cNvSpPr txBox="1"/>
      </xdr:nvSpPr>
      <xdr:spPr>
        <a:xfrm>
          <a:off x="11270955" y="8210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786" name="TextBox 785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787" name="TextBox 786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788" name="TextBox 787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789" name="TextBox 788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790" name="TextBox 789"/>
        <xdr:cNvSpPr txBox="1"/>
      </xdr:nvSpPr>
      <xdr:spPr>
        <a:xfrm>
          <a:off x="11270955" y="8210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791" name="TextBox 790"/>
        <xdr:cNvSpPr txBox="1"/>
      </xdr:nvSpPr>
      <xdr:spPr>
        <a:xfrm>
          <a:off x="11270955" y="8210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792" name="TextBox 791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793" name="TextBox 792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794" name="TextBox 793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795" name="TextBox 794"/>
        <xdr:cNvSpPr txBox="1"/>
      </xdr:nvSpPr>
      <xdr:spPr>
        <a:xfrm>
          <a:off x="11270955" y="77724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796" name="TextBox 795"/>
        <xdr:cNvSpPr txBox="1"/>
      </xdr:nvSpPr>
      <xdr:spPr>
        <a:xfrm>
          <a:off x="11270955" y="8210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797" name="TextBox 796"/>
        <xdr:cNvSpPr txBox="1"/>
      </xdr:nvSpPr>
      <xdr:spPr>
        <a:xfrm>
          <a:off x="11270955" y="8210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798" name="TextBox 797"/>
        <xdr:cNvSpPr txBox="1"/>
      </xdr:nvSpPr>
      <xdr:spPr>
        <a:xfrm>
          <a:off x="11270955" y="8210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799" name="TextBox 798"/>
        <xdr:cNvSpPr txBox="1"/>
      </xdr:nvSpPr>
      <xdr:spPr>
        <a:xfrm>
          <a:off x="11270955" y="8210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00" name="TextBox 799"/>
        <xdr:cNvSpPr txBox="1"/>
      </xdr:nvSpPr>
      <xdr:spPr>
        <a:xfrm>
          <a:off x="11270955" y="8210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01" name="TextBox 800"/>
        <xdr:cNvSpPr txBox="1"/>
      </xdr:nvSpPr>
      <xdr:spPr>
        <a:xfrm>
          <a:off x="11270955" y="82105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02" name="TextBox 801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03" name="TextBox 802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04" name="TextBox 803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05" name="TextBox 804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06" name="TextBox 805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07" name="TextBox 806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08" name="TextBox 807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09" name="TextBox 808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10" name="TextBox 809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11" name="TextBox 810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12" name="TextBox 811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13" name="TextBox 812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14" name="TextBox 813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15" name="TextBox 814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16" name="TextBox 815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17" name="TextBox 816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18" name="TextBox 817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19" name="TextBox 818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20" name="TextBox 819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21" name="TextBox 820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22" name="TextBox 821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23" name="TextBox 822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24" name="TextBox 823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25" name="TextBox 824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26" name="TextBox 825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27" name="TextBox 826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28" name="TextBox 827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29" name="TextBox 828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30" name="TextBox 829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31" name="TextBox 830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32" name="TextBox 831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33" name="TextBox 832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34" name="TextBox 833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35" name="TextBox 834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36" name="TextBox 835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37" name="TextBox 836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38" name="TextBox 837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39" name="TextBox 838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40" name="TextBox 839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41" name="TextBox 840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42" name="TextBox 841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43" name="TextBox 842"/>
        <xdr:cNvSpPr txBox="1"/>
      </xdr:nvSpPr>
      <xdr:spPr>
        <a:xfrm>
          <a:off x="11270955" y="86487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44" name="TextBox 843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45" name="TextBox 844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46" name="TextBox 845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47" name="TextBox 846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48" name="TextBox 847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49" name="TextBox 848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50" name="TextBox 849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51" name="TextBox 850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52" name="TextBox 851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53" name="TextBox 852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54" name="TextBox 853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55" name="TextBox 854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56" name="TextBox 855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57" name="TextBox 856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58" name="TextBox 857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59" name="TextBox 858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60" name="TextBox 859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61" name="TextBox 860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62" name="TextBox 861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63" name="TextBox 862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64" name="TextBox 863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65" name="TextBox 864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66" name="TextBox 865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67" name="TextBox 866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68" name="TextBox 867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69" name="TextBox 868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70" name="TextBox 869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71" name="TextBox 870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72" name="TextBox 871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73" name="TextBox 872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74" name="TextBox 873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75" name="TextBox 874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76" name="TextBox 875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77" name="TextBox 876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78" name="TextBox 877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79" name="TextBox 878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80" name="TextBox 879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81" name="TextBox 880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82" name="TextBox 881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83" name="TextBox 882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84" name="TextBox 883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85" name="TextBox 884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86" name="TextBox 885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87" name="TextBox 886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88" name="TextBox 887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89" name="TextBox 888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90" name="TextBox 889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91" name="TextBox 890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92" name="TextBox 891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93" name="TextBox 892"/>
        <xdr:cNvSpPr txBox="1"/>
      </xdr:nvSpPr>
      <xdr:spPr>
        <a:xfrm>
          <a:off x="11270955" y="88773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94" name="TextBox 893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95" name="TextBox 894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96" name="TextBox 895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97" name="TextBox 896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98" name="TextBox 897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899" name="TextBox 898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00" name="TextBox 899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01" name="TextBox 900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02" name="TextBox 901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03" name="TextBox 902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04" name="TextBox 903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05" name="TextBox 904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06" name="TextBox 905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07" name="TextBox 906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08" name="TextBox 907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09" name="TextBox 908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10" name="TextBox 909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11" name="TextBox 910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12" name="TextBox 911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13" name="TextBox 912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14" name="TextBox 913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15" name="TextBox 914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16" name="TextBox 915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17" name="TextBox 916"/>
        <xdr:cNvSpPr txBox="1"/>
      </xdr:nvSpPr>
      <xdr:spPr>
        <a:xfrm>
          <a:off x="11270955" y="9105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18" name="TextBox 917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19" name="TextBox 918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20" name="TextBox 919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21" name="TextBox 920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22" name="TextBox 921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23" name="TextBox 922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24" name="TextBox 923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25" name="TextBox 924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26" name="TextBox 925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27" name="TextBox 926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28" name="TextBox 927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29" name="TextBox 928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30" name="TextBox 929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31" name="TextBox 930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32" name="TextBox 931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33" name="TextBox 932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34" name="TextBox 933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35" name="TextBox 934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36" name="TextBox 935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37" name="TextBox 936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38" name="TextBox 937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39" name="TextBox 938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40" name="TextBox 939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41" name="TextBox 940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42" name="TextBox 941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43" name="TextBox 942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44" name="TextBox 943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45" name="TextBox 944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46" name="TextBox 945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47" name="TextBox 946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48" name="TextBox 947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49" name="TextBox 948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50" name="TextBox 949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51" name="TextBox 950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52" name="TextBox 951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53" name="TextBox 952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54" name="TextBox 953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55" name="TextBox 954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56" name="TextBox 955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57" name="TextBox 956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58" name="TextBox 957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59" name="TextBox 958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60" name="TextBox 959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61" name="TextBox 960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62" name="TextBox 961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63" name="TextBox 962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64" name="TextBox 963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65" name="TextBox 964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66" name="TextBox 965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67" name="TextBox 966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68" name="TextBox 967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69" name="TextBox 968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70" name="TextBox 969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71" name="TextBox 970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72" name="TextBox 971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73" name="TextBox 972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74" name="TextBox 973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75" name="TextBox 974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76" name="TextBox 975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25375" cy="264560"/>
    <xdr:sp macro="" textlink="">
      <xdr:nvSpPr>
        <xdr:cNvPr id="977" name="TextBox 976"/>
        <xdr:cNvSpPr txBox="1"/>
      </xdr:nvSpPr>
      <xdr:spPr>
        <a:xfrm>
          <a:off x="11270955" y="95059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1960378</xdr:colOff>
      <xdr:row>4</xdr:row>
      <xdr:rowOff>454099</xdr:rowOff>
    </xdr:from>
    <xdr:ext cx="66454" cy="264560"/>
    <xdr:sp macro="" textlink="">
      <xdr:nvSpPr>
        <xdr:cNvPr id="980" name="TextBox 979"/>
        <xdr:cNvSpPr txBox="1"/>
      </xdr:nvSpPr>
      <xdr:spPr>
        <a:xfrm flipH="1">
          <a:off x="2684278" y="217812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0" name="TextBox 989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9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46074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036" name="TextBox 1035"/>
        <xdr:cNvSpPr txBox="1"/>
      </xdr:nvSpPr>
      <xdr:spPr>
        <a:xfrm>
          <a:off x="553690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037" name="TextBox 1036"/>
        <xdr:cNvSpPr txBox="1"/>
      </xdr:nvSpPr>
      <xdr:spPr>
        <a:xfrm>
          <a:off x="553690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2037907</xdr:colOff>
      <xdr:row>3</xdr:row>
      <xdr:rowOff>454099</xdr:rowOff>
    </xdr:from>
    <xdr:ext cx="66454" cy="264560"/>
    <xdr:sp macro="" textlink="">
      <xdr:nvSpPr>
        <xdr:cNvPr id="1038" name="TextBox 1037"/>
        <xdr:cNvSpPr txBox="1"/>
      </xdr:nvSpPr>
      <xdr:spPr>
        <a:xfrm flipH="1">
          <a:off x="2761807" y="1378024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1705639</xdr:colOff>
      <xdr:row>4</xdr:row>
      <xdr:rowOff>520552</xdr:rowOff>
    </xdr:from>
    <xdr:ext cx="66454" cy="264560"/>
    <xdr:sp macro="" textlink="">
      <xdr:nvSpPr>
        <xdr:cNvPr id="1041" name="TextBox 1040"/>
        <xdr:cNvSpPr txBox="1"/>
      </xdr:nvSpPr>
      <xdr:spPr>
        <a:xfrm flipH="1">
          <a:off x="2429539" y="2244577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97" name="TextBox 1096"/>
        <xdr:cNvSpPr txBox="1"/>
      </xdr:nvSpPr>
      <xdr:spPr>
        <a:xfrm>
          <a:off x="553690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98" name="TextBox 1097"/>
        <xdr:cNvSpPr txBox="1"/>
      </xdr:nvSpPr>
      <xdr:spPr>
        <a:xfrm>
          <a:off x="553690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099" name="TextBox 1098"/>
        <xdr:cNvSpPr txBox="1"/>
      </xdr:nvSpPr>
      <xdr:spPr>
        <a:xfrm>
          <a:off x="553690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100" name="TextBox 1099"/>
        <xdr:cNvSpPr txBox="1"/>
      </xdr:nvSpPr>
      <xdr:spPr>
        <a:xfrm>
          <a:off x="553690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1772093</xdr:colOff>
      <xdr:row>4</xdr:row>
      <xdr:rowOff>564854</xdr:rowOff>
    </xdr:from>
    <xdr:ext cx="66454" cy="264560"/>
    <xdr:sp macro="" textlink="">
      <xdr:nvSpPr>
        <xdr:cNvPr id="1103" name="TextBox 1102"/>
        <xdr:cNvSpPr txBox="1"/>
      </xdr:nvSpPr>
      <xdr:spPr>
        <a:xfrm flipH="1">
          <a:off x="2495993" y="2288879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46074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1950631</xdr:colOff>
      <xdr:row>4</xdr:row>
      <xdr:rowOff>498400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674531" y="222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159" name="TextBox 1158"/>
        <xdr:cNvSpPr txBox="1"/>
      </xdr:nvSpPr>
      <xdr:spPr>
        <a:xfrm>
          <a:off x="553690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1860697</xdr:colOff>
      <xdr:row>4</xdr:row>
      <xdr:rowOff>476250</xdr:rowOff>
    </xdr:from>
    <xdr:ext cx="66454" cy="264560"/>
    <xdr:sp macro="" textlink="">
      <xdr:nvSpPr>
        <xdr:cNvPr id="1162" name="TextBox 1161"/>
        <xdr:cNvSpPr txBox="1"/>
      </xdr:nvSpPr>
      <xdr:spPr>
        <a:xfrm flipH="1">
          <a:off x="2584597" y="22002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721242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46074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1762346</xdr:colOff>
      <xdr:row>4</xdr:row>
      <xdr:rowOff>487325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486246" y="221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218" name="TextBox 1217"/>
        <xdr:cNvSpPr txBox="1"/>
      </xdr:nvSpPr>
      <xdr:spPr>
        <a:xfrm>
          <a:off x="553690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993258</xdr:colOff>
      <xdr:row>3</xdr:row>
      <xdr:rowOff>343343</xdr:rowOff>
    </xdr:from>
    <xdr:ext cx="125375" cy="264560"/>
    <xdr:sp macro="" textlink="">
      <xdr:nvSpPr>
        <xdr:cNvPr id="1219" name="TextBox 1218"/>
        <xdr:cNvSpPr txBox="1"/>
      </xdr:nvSpPr>
      <xdr:spPr>
        <a:xfrm>
          <a:off x="1717158" y="1267268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1879305</xdr:colOff>
      <xdr:row>4</xdr:row>
      <xdr:rowOff>465174</xdr:rowOff>
    </xdr:from>
    <xdr:ext cx="125375" cy="264560"/>
    <xdr:sp macro="" textlink="">
      <xdr:nvSpPr>
        <xdr:cNvPr id="1220" name="TextBox 1219"/>
        <xdr:cNvSpPr txBox="1"/>
      </xdr:nvSpPr>
      <xdr:spPr>
        <a:xfrm>
          <a:off x="2603205" y="2189199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1945758</xdr:colOff>
      <xdr:row>4</xdr:row>
      <xdr:rowOff>409796</xdr:rowOff>
    </xdr:from>
    <xdr:ext cx="125375" cy="264560"/>
    <xdr:sp macro="" textlink="">
      <xdr:nvSpPr>
        <xdr:cNvPr id="1221" name="TextBox 1220"/>
        <xdr:cNvSpPr txBox="1"/>
      </xdr:nvSpPr>
      <xdr:spPr>
        <a:xfrm>
          <a:off x="2669658" y="2133821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1224" name="TextBox 1223"/>
        <xdr:cNvSpPr txBox="1"/>
      </xdr:nvSpPr>
      <xdr:spPr>
        <a:xfrm flipH="1">
          <a:off x="6981825" y="37528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280" name="TextBox 1279"/>
        <xdr:cNvSpPr txBox="1"/>
      </xdr:nvSpPr>
      <xdr:spPr>
        <a:xfrm>
          <a:off x="7432380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281" name="TextBox 1280"/>
        <xdr:cNvSpPr txBox="1"/>
      </xdr:nvSpPr>
      <xdr:spPr>
        <a:xfrm>
          <a:off x="7432380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282" name="TextBox 1281"/>
        <xdr:cNvSpPr txBox="1"/>
      </xdr:nvSpPr>
      <xdr:spPr>
        <a:xfrm>
          <a:off x="7432380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283" name="TextBox 1282"/>
        <xdr:cNvSpPr txBox="1"/>
      </xdr:nvSpPr>
      <xdr:spPr>
        <a:xfrm>
          <a:off x="7432380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1284" name="TextBox 1283"/>
        <xdr:cNvSpPr txBox="1"/>
      </xdr:nvSpPr>
      <xdr:spPr>
        <a:xfrm flipH="1">
          <a:off x="7568831" y="37528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287" name="TextBox 1286"/>
        <xdr:cNvSpPr txBox="1"/>
      </xdr:nvSpPr>
      <xdr:spPr>
        <a:xfrm flipH="1">
          <a:off x="6981825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343" name="TextBox 1342"/>
        <xdr:cNvSpPr txBox="1"/>
      </xdr:nvSpPr>
      <xdr:spPr>
        <a:xfrm>
          <a:off x="74323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344" name="TextBox 1343"/>
        <xdr:cNvSpPr txBox="1"/>
      </xdr:nvSpPr>
      <xdr:spPr>
        <a:xfrm>
          <a:off x="74323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345" name="TextBox 1344"/>
        <xdr:cNvSpPr txBox="1"/>
      </xdr:nvSpPr>
      <xdr:spPr>
        <a:xfrm>
          <a:off x="74323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346" name="TextBox 1345"/>
        <xdr:cNvSpPr txBox="1"/>
      </xdr:nvSpPr>
      <xdr:spPr>
        <a:xfrm>
          <a:off x="74323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347" name="TextBox 1346"/>
        <xdr:cNvSpPr txBox="1"/>
      </xdr:nvSpPr>
      <xdr:spPr>
        <a:xfrm flipH="1">
          <a:off x="7568831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350" name="TextBox 1349"/>
        <xdr:cNvSpPr txBox="1"/>
      </xdr:nvSpPr>
      <xdr:spPr>
        <a:xfrm flipH="1">
          <a:off x="6981825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406" name="TextBox 1405"/>
        <xdr:cNvSpPr txBox="1"/>
      </xdr:nvSpPr>
      <xdr:spPr>
        <a:xfrm>
          <a:off x="74323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407" name="TextBox 1406"/>
        <xdr:cNvSpPr txBox="1"/>
      </xdr:nvSpPr>
      <xdr:spPr>
        <a:xfrm>
          <a:off x="74323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408" name="TextBox 1407"/>
        <xdr:cNvSpPr txBox="1"/>
      </xdr:nvSpPr>
      <xdr:spPr>
        <a:xfrm>
          <a:off x="74323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409" name="TextBox 1408"/>
        <xdr:cNvSpPr txBox="1"/>
      </xdr:nvSpPr>
      <xdr:spPr>
        <a:xfrm>
          <a:off x="74323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410" name="TextBox 1409"/>
        <xdr:cNvSpPr txBox="1"/>
      </xdr:nvSpPr>
      <xdr:spPr>
        <a:xfrm flipH="1">
          <a:off x="7568831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413" name="TextBox 1412"/>
        <xdr:cNvSpPr txBox="1"/>
      </xdr:nvSpPr>
      <xdr:spPr>
        <a:xfrm flipH="1">
          <a:off x="6981825" y="41529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469" name="TextBox 1468"/>
        <xdr:cNvSpPr txBox="1"/>
      </xdr:nvSpPr>
      <xdr:spPr>
        <a:xfrm>
          <a:off x="7432380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470" name="TextBox 1469"/>
        <xdr:cNvSpPr txBox="1"/>
      </xdr:nvSpPr>
      <xdr:spPr>
        <a:xfrm>
          <a:off x="7432380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471" name="TextBox 1470"/>
        <xdr:cNvSpPr txBox="1"/>
      </xdr:nvSpPr>
      <xdr:spPr>
        <a:xfrm>
          <a:off x="7432380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472" name="TextBox 1471"/>
        <xdr:cNvSpPr txBox="1"/>
      </xdr:nvSpPr>
      <xdr:spPr>
        <a:xfrm>
          <a:off x="7432380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473" name="TextBox 1472"/>
        <xdr:cNvSpPr txBox="1"/>
      </xdr:nvSpPr>
      <xdr:spPr>
        <a:xfrm flipH="1">
          <a:off x="7568831" y="41529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0" name="TextBox 159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1704" name="TextBox 1703"/>
        <xdr:cNvSpPr txBox="1"/>
      </xdr:nvSpPr>
      <xdr:spPr>
        <a:xfrm flipH="1">
          <a:off x="6981825" y="37528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6" name="TextBox 1745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6779142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760" name="TextBox 1759"/>
        <xdr:cNvSpPr txBox="1"/>
      </xdr:nvSpPr>
      <xdr:spPr>
        <a:xfrm>
          <a:off x="7432380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761" name="TextBox 1760"/>
        <xdr:cNvSpPr txBox="1"/>
      </xdr:nvSpPr>
      <xdr:spPr>
        <a:xfrm>
          <a:off x="7432380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762" name="TextBox 1761"/>
        <xdr:cNvSpPr txBox="1"/>
      </xdr:nvSpPr>
      <xdr:spPr>
        <a:xfrm>
          <a:off x="7432380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1763" name="TextBox 1762"/>
        <xdr:cNvSpPr txBox="1"/>
      </xdr:nvSpPr>
      <xdr:spPr>
        <a:xfrm>
          <a:off x="7432380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1764" name="TextBox 1763"/>
        <xdr:cNvSpPr txBox="1"/>
      </xdr:nvSpPr>
      <xdr:spPr>
        <a:xfrm flipH="1">
          <a:off x="7568831" y="37528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767" name="TextBox 1766"/>
        <xdr:cNvSpPr txBox="1"/>
      </xdr:nvSpPr>
      <xdr:spPr>
        <a:xfrm flipH="1">
          <a:off x="6981825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23" name="TextBox 1822"/>
        <xdr:cNvSpPr txBox="1"/>
      </xdr:nvSpPr>
      <xdr:spPr>
        <a:xfrm>
          <a:off x="74323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24" name="TextBox 1823"/>
        <xdr:cNvSpPr txBox="1"/>
      </xdr:nvSpPr>
      <xdr:spPr>
        <a:xfrm>
          <a:off x="74323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25" name="TextBox 1824"/>
        <xdr:cNvSpPr txBox="1"/>
      </xdr:nvSpPr>
      <xdr:spPr>
        <a:xfrm>
          <a:off x="74323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26" name="TextBox 1825"/>
        <xdr:cNvSpPr txBox="1"/>
      </xdr:nvSpPr>
      <xdr:spPr>
        <a:xfrm>
          <a:off x="74323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827" name="TextBox 1826"/>
        <xdr:cNvSpPr txBox="1"/>
      </xdr:nvSpPr>
      <xdr:spPr>
        <a:xfrm flipH="1">
          <a:off x="7568831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830" name="TextBox 1829"/>
        <xdr:cNvSpPr txBox="1"/>
      </xdr:nvSpPr>
      <xdr:spPr>
        <a:xfrm flipH="1">
          <a:off x="6981825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6779142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86" name="TextBox 1885"/>
        <xdr:cNvSpPr txBox="1"/>
      </xdr:nvSpPr>
      <xdr:spPr>
        <a:xfrm>
          <a:off x="74323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87" name="TextBox 1886"/>
        <xdr:cNvSpPr txBox="1"/>
      </xdr:nvSpPr>
      <xdr:spPr>
        <a:xfrm>
          <a:off x="74323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88" name="TextBox 1887"/>
        <xdr:cNvSpPr txBox="1"/>
      </xdr:nvSpPr>
      <xdr:spPr>
        <a:xfrm>
          <a:off x="74323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889" name="TextBox 1888"/>
        <xdr:cNvSpPr txBox="1"/>
      </xdr:nvSpPr>
      <xdr:spPr>
        <a:xfrm>
          <a:off x="74323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890" name="TextBox 1889"/>
        <xdr:cNvSpPr txBox="1"/>
      </xdr:nvSpPr>
      <xdr:spPr>
        <a:xfrm flipH="1">
          <a:off x="7568831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893" name="TextBox 1892"/>
        <xdr:cNvSpPr txBox="1"/>
      </xdr:nvSpPr>
      <xdr:spPr>
        <a:xfrm flipH="1">
          <a:off x="6981825" y="41529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6779142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949" name="TextBox 1948"/>
        <xdr:cNvSpPr txBox="1"/>
      </xdr:nvSpPr>
      <xdr:spPr>
        <a:xfrm>
          <a:off x="7432380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950" name="TextBox 1949"/>
        <xdr:cNvSpPr txBox="1"/>
      </xdr:nvSpPr>
      <xdr:spPr>
        <a:xfrm>
          <a:off x="7432380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951" name="TextBox 1950"/>
        <xdr:cNvSpPr txBox="1"/>
      </xdr:nvSpPr>
      <xdr:spPr>
        <a:xfrm>
          <a:off x="7432380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1952" name="TextBox 1951"/>
        <xdr:cNvSpPr txBox="1"/>
      </xdr:nvSpPr>
      <xdr:spPr>
        <a:xfrm>
          <a:off x="7432380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1953" name="TextBox 1952"/>
        <xdr:cNvSpPr txBox="1"/>
      </xdr:nvSpPr>
      <xdr:spPr>
        <a:xfrm flipH="1">
          <a:off x="7568831" y="41529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2184" name="TextBox 2183"/>
        <xdr:cNvSpPr txBox="1"/>
      </xdr:nvSpPr>
      <xdr:spPr>
        <a:xfrm flipH="1">
          <a:off x="8048625" y="37528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030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240" name="TextBox 2239"/>
        <xdr:cNvSpPr txBox="1"/>
      </xdr:nvSpPr>
      <xdr:spPr>
        <a:xfrm>
          <a:off x="804862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241" name="TextBox 2240"/>
        <xdr:cNvSpPr txBox="1"/>
      </xdr:nvSpPr>
      <xdr:spPr>
        <a:xfrm>
          <a:off x="804862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242" name="TextBox 2241"/>
        <xdr:cNvSpPr txBox="1"/>
      </xdr:nvSpPr>
      <xdr:spPr>
        <a:xfrm>
          <a:off x="804862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243" name="TextBox 2242"/>
        <xdr:cNvSpPr txBox="1"/>
      </xdr:nvSpPr>
      <xdr:spPr>
        <a:xfrm>
          <a:off x="804862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2244" name="TextBox 2243"/>
        <xdr:cNvSpPr txBox="1"/>
      </xdr:nvSpPr>
      <xdr:spPr>
        <a:xfrm flipH="1">
          <a:off x="8048625" y="37528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247" name="TextBox 2246"/>
        <xdr:cNvSpPr txBox="1"/>
      </xdr:nvSpPr>
      <xdr:spPr>
        <a:xfrm flipH="1">
          <a:off x="8048625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03" name="TextBox 2302"/>
        <xdr:cNvSpPr txBox="1"/>
      </xdr:nvSpPr>
      <xdr:spPr>
        <a:xfrm>
          <a:off x="804862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04" name="TextBox 2303"/>
        <xdr:cNvSpPr txBox="1"/>
      </xdr:nvSpPr>
      <xdr:spPr>
        <a:xfrm>
          <a:off x="804862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05" name="TextBox 2304"/>
        <xdr:cNvSpPr txBox="1"/>
      </xdr:nvSpPr>
      <xdr:spPr>
        <a:xfrm>
          <a:off x="804862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06" name="TextBox 2305"/>
        <xdr:cNvSpPr txBox="1"/>
      </xdr:nvSpPr>
      <xdr:spPr>
        <a:xfrm>
          <a:off x="804862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307" name="TextBox 2306"/>
        <xdr:cNvSpPr txBox="1"/>
      </xdr:nvSpPr>
      <xdr:spPr>
        <a:xfrm flipH="1">
          <a:off x="8048625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310" name="TextBox 2309"/>
        <xdr:cNvSpPr txBox="1"/>
      </xdr:nvSpPr>
      <xdr:spPr>
        <a:xfrm flipH="1">
          <a:off x="8048625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77030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66" name="TextBox 2365"/>
        <xdr:cNvSpPr txBox="1"/>
      </xdr:nvSpPr>
      <xdr:spPr>
        <a:xfrm>
          <a:off x="804862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67" name="TextBox 2366"/>
        <xdr:cNvSpPr txBox="1"/>
      </xdr:nvSpPr>
      <xdr:spPr>
        <a:xfrm>
          <a:off x="804862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68" name="TextBox 2367"/>
        <xdr:cNvSpPr txBox="1"/>
      </xdr:nvSpPr>
      <xdr:spPr>
        <a:xfrm>
          <a:off x="804862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369" name="TextBox 2368"/>
        <xdr:cNvSpPr txBox="1"/>
      </xdr:nvSpPr>
      <xdr:spPr>
        <a:xfrm>
          <a:off x="804862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370" name="TextBox 2369"/>
        <xdr:cNvSpPr txBox="1"/>
      </xdr:nvSpPr>
      <xdr:spPr>
        <a:xfrm flipH="1">
          <a:off x="8048625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373" name="TextBox 2372"/>
        <xdr:cNvSpPr txBox="1"/>
      </xdr:nvSpPr>
      <xdr:spPr>
        <a:xfrm flipH="1">
          <a:off x="8048625" y="41529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030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429" name="TextBox 2428"/>
        <xdr:cNvSpPr txBox="1"/>
      </xdr:nvSpPr>
      <xdr:spPr>
        <a:xfrm>
          <a:off x="804862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430" name="TextBox 2429"/>
        <xdr:cNvSpPr txBox="1"/>
      </xdr:nvSpPr>
      <xdr:spPr>
        <a:xfrm>
          <a:off x="804862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431" name="TextBox 2430"/>
        <xdr:cNvSpPr txBox="1"/>
      </xdr:nvSpPr>
      <xdr:spPr>
        <a:xfrm>
          <a:off x="804862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432" name="TextBox 2431"/>
        <xdr:cNvSpPr txBox="1"/>
      </xdr:nvSpPr>
      <xdr:spPr>
        <a:xfrm>
          <a:off x="804862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433" name="TextBox 2432"/>
        <xdr:cNvSpPr txBox="1"/>
      </xdr:nvSpPr>
      <xdr:spPr>
        <a:xfrm flipH="1">
          <a:off x="8048625" y="41529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804862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8</xdr:row>
      <xdr:rowOff>199360</xdr:rowOff>
    </xdr:from>
    <xdr:ext cx="153729" cy="276889"/>
    <xdr:sp macro="" textlink="">
      <xdr:nvSpPr>
        <xdr:cNvPr id="2490" name="TextBox 2489"/>
        <xdr:cNvSpPr txBox="1"/>
      </xdr:nvSpPr>
      <xdr:spPr>
        <a:xfrm>
          <a:off x="8048625" y="3752185"/>
          <a:ext cx="153729" cy="2768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4" name="TextBox 2563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804862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8048625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2660" name="TextBox 2659"/>
        <xdr:cNvSpPr txBox="1"/>
      </xdr:nvSpPr>
      <xdr:spPr>
        <a:xfrm>
          <a:off x="433675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9</xdr:row>
      <xdr:rowOff>0</xdr:rowOff>
    </xdr:from>
    <xdr:ext cx="125375" cy="264560"/>
    <xdr:sp macro="" textlink="">
      <xdr:nvSpPr>
        <xdr:cNvPr id="2661" name="TextBox 2660"/>
        <xdr:cNvSpPr txBox="1"/>
      </xdr:nvSpPr>
      <xdr:spPr>
        <a:xfrm>
          <a:off x="4336755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9</xdr:row>
      <xdr:rowOff>0</xdr:rowOff>
    </xdr:from>
    <xdr:ext cx="66454" cy="264560"/>
    <xdr:sp macro="" textlink="">
      <xdr:nvSpPr>
        <xdr:cNvPr id="2662" name="TextBox 2661"/>
        <xdr:cNvSpPr txBox="1"/>
      </xdr:nvSpPr>
      <xdr:spPr>
        <a:xfrm flipH="1">
          <a:off x="4473206" y="37528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63" name="TextBox 2662"/>
        <xdr:cNvSpPr txBox="1"/>
      </xdr:nvSpPr>
      <xdr:spPr>
        <a:xfrm>
          <a:off x="43367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64" name="TextBox 2663"/>
        <xdr:cNvSpPr txBox="1"/>
      </xdr:nvSpPr>
      <xdr:spPr>
        <a:xfrm>
          <a:off x="43367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2665" name="TextBox 2664"/>
        <xdr:cNvSpPr txBox="1"/>
      </xdr:nvSpPr>
      <xdr:spPr>
        <a:xfrm flipH="1">
          <a:off x="4473206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66" name="TextBox 2665"/>
        <xdr:cNvSpPr txBox="1"/>
      </xdr:nvSpPr>
      <xdr:spPr>
        <a:xfrm>
          <a:off x="43367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67" name="TextBox 2666"/>
        <xdr:cNvSpPr txBox="1"/>
      </xdr:nvSpPr>
      <xdr:spPr>
        <a:xfrm>
          <a:off x="4336755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2668" name="TextBox 2667"/>
        <xdr:cNvSpPr txBox="1"/>
      </xdr:nvSpPr>
      <xdr:spPr>
        <a:xfrm flipH="1">
          <a:off x="4473206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69" name="TextBox 2668"/>
        <xdr:cNvSpPr txBox="1"/>
      </xdr:nvSpPr>
      <xdr:spPr>
        <a:xfrm>
          <a:off x="433675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450555</xdr:colOff>
      <xdr:row>10</xdr:row>
      <xdr:rowOff>0</xdr:rowOff>
    </xdr:from>
    <xdr:ext cx="125375" cy="264560"/>
    <xdr:sp macro="" textlink="">
      <xdr:nvSpPr>
        <xdr:cNvPr id="2670" name="TextBox 2669"/>
        <xdr:cNvSpPr txBox="1"/>
      </xdr:nvSpPr>
      <xdr:spPr>
        <a:xfrm>
          <a:off x="4336755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587006</xdr:colOff>
      <xdr:row>10</xdr:row>
      <xdr:rowOff>0</xdr:rowOff>
    </xdr:from>
    <xdr:ext cx="66454" cy="264560"/>
    <xdr:sp macro="" textlink="">
      <xdr:nvSpPr>
        <xdr:cNvPr id="2671" name="TextBox 2670"/>
        <xdr:cNvSpPr txBox="1"/>
      </xdr:nvSpPr>
      <xdr:spPr>
        <a:xfrm flipH="1">
          <a:off x="4473206" y="41529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2672" name="TextBox 2671"/>
        <xdr:cNvSpPr txBox="1"/>
      </xdr:nvSpPr>
      <xdr:spPr>
        <a:xfrm flipH="1">
          <a:off x="8048625" y="37528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673" name="TextBox 2672"/>
        <xdr:cNvSpPr txBox="1"/>
      </xdr:nvSpPr>
      <xdr:spPr>
        <a:xfrm>
          <a:off x="8499180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674" name="TextBox 2673"/>
        <xdr:cNvSpPr txBox="1"/>
      </xdr:nvSpPr>
      <xdr:spPr>
        <a:xfrm>
          <a:off x="8499180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675" name="TextBox 2674"/>
        <xdr:cNvSpPr txBox="1"/>
      </xdr:nvSpPr>
      <xdr:spPr>
        <a:xfrm>
          <a:off x="8499180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25375" cy="264560"/>
    <xdr:sp macro="" textlink="">
      <xdr:nvSpPr>
        <xdr:cNvPr id="2676" name="TextBox 2675"/>
        <xdr:cNvSpPr txBox="1"/>
      </xdr:nvSpPr>
      <xdr:spPr>
        <a:xfrm>
          <a:off x="8499180" y="375285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6454" cy="264560"/>
    <xdr:sp macro="" textlink="">
      <xdr:nvSpPr>
        <xdr:cNvPr id="2677" name="TextBox 2676"/>
        <xdr:cNvSpPr txBox="1"/>
      </xdr:nvSpPr>
      <xdr:spPr>
        <a:xfrm flipH="1">
          <a:off x="8635631" y="375285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678" name="TextBox 2677"/>
        <xdr:cNvSpPr txBox="1"/>
      </xdr:nvSpPr>
      <xdr:spPr>
        <a:xfrm flipH="1">
          <a:off x="8048625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79" name="TextBox 2678"/>
        <xdr:cNvSpPr txBox="1"/>
      </xdr:nvSpPr>
      <xdr:spPr>
        <a:xfrm>
          <a:off x="84991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80" name="TextBox 2679"/>
        <xdr:cNvSpPr txBox="1"/>
      </xdr:nvSpPr>
      <xdr:spPr>
        <a:xfrm>
          <a:off x="84991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81" name="TextBox 2680"/>
        <xdr:cNvSpPr txBox="1"/>
      </xdr:nvSpPr>
      <xdr:spPr>
        <a:xfrm>
          <a:off x="84991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82" name="TextBox 2681"/>
        <xdr:cNvSpPr txBox="1"/>
      </xdr:nvSpPr>
      <xdr:spPr>
        <a:xfrm>
          <a:off x="84991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683" name="TextBox 2682"/>
        <xdr:cNvSpPr txBox="1"/>
      </xdr:nvSpPr>
      <xdr:spPr>
        <a:xfrm flipH="1">
          <a:off x="8635631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684" name="TextBox 2683"/>
        <xdr:cNvSpPr txBox="1"/>
      </xdr:nvSpPr>
      <xdr:spPr>
        <a:xfrm flipH="1">
          <a:off x="8048625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85" name="TextBox 2684"/>
        <xdr:cNvSpPr txBox="1"/>
      </xdr:nvSpPr>
      <xdr:spPr>
        <a:xfrm>
          <a:off x="84991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86" name="TextBox 2685"/>
        <xdr:cNvSpPr txBox="1"/>
      </xdr:nvSpPr>
      <xdr:spPr>
        <a:xfrm>
          <a:off x="84991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87" name="TextBox 2686"/>
        <xdr:cNvSpPr txBox="1"/>
      </xdr:nvSpPr>
      <xdr:spPr>
        <a:xfrm>
          <a:off x="84991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88" name="TextBox 2687"/>
        <xdr:cNvSpPr txBox="1"/>
      </xdr:nvSpPr>
      <xdr:spPr>
        <a:xfrm>
          <a:off x="8499180" y="3952875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689" name="TextBox 2688"/>
        <xdr:cNvSpPr txBox="1"/>
      </xdr:nvSpPr>
      <xdr:spPr>
        <a:xfrm flipH="1">
          <a:off x="8635631" y="3952875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690" name="TextBox 2689"/>
        <xdr:cNvSpPr txBox="1"/>
      </xdr:nvSpPr>
      <xdr:spPr>
        <a:xfrm flipH="1">
          <a:off x="8048625" y="41529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91" name="TextBox 2690"/>
        <xdr:cNvSpPr txBox="1"/>
      </xdr:nvSpPr>
      <xdr:spPr>
        <a:xfrm>
          <a:off x="8499180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92" name="TextBox 2691"/>
        <xdr:cNvSpPr txBox="1"/>
      </xdr:nvSpPr>
      <xdr:spPr>
        <a:xfrm>
          <a:off x="8499180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93" name="TextBox 2692"/>
        <xdr:cNvSpPr txBox="1"/>
      </xdr:nvSpPr>
      <xdr:spPr>
        <a:xfrm>
          <a:off x="8499180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25375" cy="264560"/>
    <xdr:sp macro="" textlink="">
      <xdr:nvSpPr>
        <xdr:cNvPr id="2694" name="TextBox 2693"/>
        <xdr:cNvSpPr txBox="1"/>
      </xdr:nvSpPr>
      <xdr:spPr>
        <a:xfrm>
          <a:off x="8499180" y="4152900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6454" cy="264560"/>
    <xdr:sp macro="" textlink="">
      <xdr:nvSpPr>
        <xdr:cNvPr id="2695" name="TextBox 2694"/>
        <xdr:cNvSpPr txBox="1"/>
      </xdr:nvSpPr>
      <xdr:spPr>
        <a:xfrm flipH="1">
          <a:off x="8635631" y="4152900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0" name="TextBox 2709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8769867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8</xdr:row>
      <xdr:rowOff>199360</xdr:rowOff>
    </xdr:from>
    <xdr:ext cx="153729" cy="276889"/>
    <xdr:sp macro="" textlink="">
      <xdr:nvSpPr>
        <xdr:cNvPr id="2752" name="TextBox 2751"/>
        <xdr:cNvSpPr txBox="1"/>
      </xdr:nvSpPr>
      <xdr:spPr>
        <a:xfrm>
          <a:off x="8769867" y="3752185"/>
          <a:ext cx="153729" cy="2768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8769867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8769867" y="41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22" name="TextBox 2921"/>
        <xdr:cNvSpPr txBox="1"/>
      </xdr:nvSpPr>
      <xdr:spPr>
        <a:xfrm>
          <a:off x="11304625" y="698869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23" name="TextBox 2922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24" name="TextBox 2923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66454</xdr:rowOff>
    </xdr:from>
    <xdr:ext cx="66454" cy="264560"/>
    <xdr:sp macro="" textlink="">
      <xdr:nvSpPr>
        <xdr:cNvPr id="2925" name="TextBox 2924"/>
        <xdr:cNvSpPr txBox="1"/>
      </xdr:nvSpPr>
      <xdr:spPr>
        <a:xfrm>
          <a:off x="11352471" y="7055146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26" name="TextBox 2925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27" name="TextBox 2926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28" name="TextBox 2927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66454</xdr:rowOff>
    </xdr:from>
    <xdr:ext cx="66454" cy="264560"/>
    <xdr:sp macro="" textlink="">
      <xdr:nvSpPr>
        <xdr:cNvPr id="2929" name="TextBox 2928"/>
        <xdr:cNvSpPr txBox="1"/>
      </xdr:nvSpPr>
      <xdr:spPr>
        <a:xfrm>
          <a:off x="11352471" y="7254506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30" name="TextBox 2929"/>
        <xdr:cNvSpPr txBox="1"/>
      </xdr:nvSpPr>
      <xdr:spPr>
        <a:xfrm>
          <a:off x="11304625" y="698869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31" name="TextBox 2930"/>
        <xdr:cNvSpPr txBox="1"/>
      </xdr:nvSpPr>
      <xdr:spPr>
        <a:xfrm>
          <a:off x="11304625" y="698869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32" name="TextBox 2931"/>
        <xdr:cNvSpPr txBox="1"/>
      </xdr:nvSpPr>
      <xdr:spPr>
        <a:xfrm>
          <a:off x="11304625" y="698869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33" name="TextBox 2932"/>
        <xdr:cNvSpPr txBox="1"/>
      </xdr:nvSpPr>
      <xdr:spPr>
        <a:xfrm>
          <a:off x="11304625" y="698869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34" name="TextBox 2933"/>
        <xdr:cNvSpPr txBox="1"/>
      </xdr:nvSpPr>
      <xdr:spPr>
        <a:xfrm>
          <a:off x="11304625" y="698869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35" name="TextBox 2934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36" name="TextBox 2935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25375" cy="264560"/>
    <xdr:sp macro="" textlink="">
      <xdr:nvSpPr>
        <xdr:cNvPr id="2937" name="TextBox 2936"/>
        <xdr:cNvSpPr txBox="1"/>
      </xdr:nvSpPr>
      <xdr:spPr>
        <a:xfrm>
          <a:off x="11304625" y="698869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38" name="TextBox 2937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39" name="TextBox 2938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40" name="TextBox 2939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41" name="TextBox 2940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42" name="TextBox 2941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66454</xdr:rowOff>
    </xdr:from>
    <xdr:ext cx="66454" cy="264560"/>
    <xdr:sp macro="" textlink="">
      <xdr:nvSpPr>
        <xdr:cNvPr id="2943" name="TextBox 2942"/>
        <xdr:cNvSpPr txBox="1"/>
      </xdr:nvSpPr>
      <xdr:spPr>
        <a:xfrm>
          <a:off x="11352471" y="7254506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44" name="TextBox 2943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45" name="TextBox 2944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46" name="TextBox 2945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47" name="TextBox 2946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48" name="TextBox 2947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49" name="TextBox 2948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50" name="TextBox 2949"/>
        <xdr:cNvSpPr txBox="1"/>
      </xdr:nvSpPr>
      <xdr:spPr>
        <a:xfrm>
          <a:off x="11304625" y="698869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51" name="TextBox 2950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52" name="TextBox 2951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66454</xdr:rowOff>
    </xdr:from>
    <xdr:ext cx="66454" cy="264560"/>
    <xdr:sp macro="" textlink="">
      <xdr:nvSpPr>
        <xdr:cNvPr id="2953" name="TextBox 2952"/>
        <xdr:cNvSpPr txBox="1"/>
      </xdr:nvSpPr>
      <xdr:spPr>
        <a:xfrm>
          <a:off x="11352471" y="7055146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54" name="TextBox 2953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55" name="TextBox 2954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56" name="TextBox 2955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66454</xdr:rowOff>
    </xdr:from>
    <xdr:ext cx="66454" cy="264560"/>
    <xdr:sp macro="" textlink="">
      <xdr:nvSpPr>
        <xdr:cNvPr id="2957" name="TextBox 2956"/>
        <xdr:cNvSpPr txBox="1"/>
      </xdr:nvSpPr>
      <xdr:spPr>
        <a:xfrm>
          <a:off x="11352471" y="7254506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58" name="TextBox 2957"/>
        <xdr:cNvSpPr txBox="1"/>
      </xdr:nvSpPr>
      <xdr:spPr>
        <a:xfrm>
          <a:off x="11304625" y="698869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59" name="TextBox 2958"/>
        <xdr:cNvSpPr txBox="1"/>
      </xdr:nvSpPr>
      <xdr:spPr>
        <a:xfrm>
          <a:off x="11304625" y="698869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60" name="TextBox 2959"/>
        <xdr:cNvSpPr txBox="1"/>
      </xdr:nvSpPr>
      <xdr:spPr>
        <a:xfrm>
          <a:off x="11304625" y="698869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61" name="TextBox 2960"/>
        <xdr:cNvSpPr txBox="1"/>
      </xdr:nvSpPr>
      <xdr:spPr>
        <a:xfrm>
          <a:off x="11304625" y="698869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62" name="TextBox 2961"/>
        <xdr:cNvSpPr txBox="1"/>
      </xdr:nvSpPr>
      <xdr:spPr>
        <a:xfrm>
          <a:off x="11304625" y="698869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63" name="TextBox 2962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64" name="TextBox 2963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25375" cy="264560"/>
    <xdr:sp macro="" textlink="">
      <xdr:nvSpPr>
        <xdr:cNvPr id="2965" name="TextBox 2964"/>
        <xdr:cNvSpPr txBox="1"/>
      </xdr:nvSpPr>
      <xdr:spPr>
        <a:xfrm>
          <a:off x="11304625" y="698869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66" name="TextBox 2965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67" name="TextBox 2966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68" name="TextBox 2967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69" name="TextBox 2968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70" name="TextBox 2969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66454</xdr:rowOff>
    </xdr:from>
    <xdr:ext cx="66454" cy="264560"/>
    <xdr:sp macro="" textlink="">
      <xdr:nvSpPr>
        <xdr:cNvPr id="2971" name="TextBox 2970"/>
        <xdr:cNvSpPr txBox="1"/>
      </xdr:nvSpPr>
      <xdr:spPr>
        <a:xfrm>
          <a:off x="11352471" y="7254506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72" name="TextBox 2971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73" name="TextBox 2972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74" name="TextBox 2973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75" name="TextBox 2974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76" name="TextBox 2975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77" name="TextBox 2976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78" name="TextBox 2977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66454</xdr:rowOff>
    </xdr:from>
    <xdr:ext cx="66454" cy="264560"/>
    <xdr:sp macro="" textlink="">
      <xdr:nvSpPr>
        <xdr:cNvPr id="2979" name="TextBox 2978"/>
        <xdr:cNvSpPr txBox="1"/>
      </xdr:nvSpPr>
      <xdr:spPr>
        <a:xfrm>
          <a:off x="11352471" y="7254506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80" name="TextBox 2979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81" name="TextBox 2980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82" name="TextBox 2981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83" name="TextBox 2982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84" name="TextBox 2983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85" name="TextBox 2984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86" name="TextBox 2985"/>
        <xdr:cNvSpPr txBox="1"/>
      </xdr:nvSpPr>
      <xdr:spPr>
        <a:xfrm>
          <a:off x="11304625" y="698869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2987" name="TextBox 2986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2988" name="TextBox 2987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66454</xdr:rowOff>
    </xdr:from>
    <xdr:ext cx="66454" cy="264560"/>
    <xdr:sp macro="" textlink="">
      <xdr:nvSpPr>
        <xdr:cNvPr id="2989" name="TextBox 2988"/>
        <xdr:cNvSpPr txBox="1"/>
      </xdr:nvSpPr>
      <xdr:spPr>
        <a:xfrm>
          <a:off x="11352471" y="7055146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2990" name="TextBox 2989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2991" name="TextBox 2990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2992" name="TextBox 2991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66454</xdr:rowOff>
    </xdr:from>
    <xdr:ext cx="66454" cy="264560"/>
    <xdr:sp macro="" textlink="">
      <xdr:nvSpPr>
        <xdr:cNvPr id="2993" name="TextBox 2992"/>
        <xdr:cNvSpPr txBox="1"/>
      </xdr:nvSpPr>
      <xdr:spPr>
        <a:xfrm>
          <a:off x="11352471" y="7254506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94" name="TextBox 2993"/>
        <xdr:cNvSpPr txBox="1"/>
      </xdr:nvSpPr>
      <xdr:spPr>
        <a:xfrm>
          <a:off x="11304625" y="698869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95" name="TextBox 2994"/>
        <xdr:cNvSpPr txBox="1"/>
      </xdr:nvSpPr>
      <xdr:spPr>
        <a:xfrm>
          <a:off x="11304625" y="698869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96" name="TextBox 2995"/>
        <xdr:cNvSpPr txBox="1"/>
      </xdr:nvSpPr>
      <xdr:spPr>
        <a:xfrm>
          <a:off x="11304625" y="698869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97" name="TextBox 2996"/>
        <xdr:cNvSpPr txBox="1"/>
      </xdr:nvSpPr>
      <xdr:spPr>
        <a:xfrm>
          <a:off x="11304625" y="698869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2998" name="TextBox 2997"/>
        <xdr:cNvSpPr txBox="1"/>
      </xdr:nvSpPr>
      <xdr:spPr>
        <a:xfrm>
          <a:off x="11304625" y="698869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2999" name="TextBox 2998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000" name="TextBox 2999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25375" cy="264560"/>
    <xdr:sp macro="" textlink="">
      <xdr:nvSpPr>
        <xdr:cNvPr id="3001" name="TextBox 3000"/>
        <xdr:cNvSpPr txBox="1"/>
      </xdr:nvSpPr>
      <xdr:spPr>
        <a:xfrm>
          <a:off x="11304625" y="698869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002" name="TextBox 3001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003" name="TextBox 3002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004" name="TextBox 3003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005" name="TextBox 3004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006" name="TextBox 3005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66454</xdr:rowOff>
    </xdr:from>
    <xdr:ext cx="66454" cy="264560"/>
    <xdr:sp macro="" textlink="">
      <xdr:nvSpPr>
        <xdr:cNvPr id="3007" name="TextBox 3006"/>
        <xdr:cNvSpPr txBox="1"/>
      </xdr:nvSpPr>
      <xdr:spPr>
        <a:xfrm>
          <a:off x="11352471" y="7254506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008" name="TextBox 3007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009" name="TextBox 3008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010" name="TextBox 3009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011" name="TextBox 3010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012" name="TextBox 3011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013" name="TextBox 3012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014" name="TextBox 3013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66454</xdr:rowOff>
    </xdr:from>
    <xdr:ext cx="66454" cy="264560"/>
    <xdr:sp macro="" textlink="">
      <xdr:nvSpPr>
        <xdr:cNvPr id="3015" name="TextBox 3014"/>
        <xdr:cNvSpPr txBox="1"/>
      </xdr:nvSpPr>
      <xdr:spPr>
        <a:xfrm>
          <a:off x="11352471" y="7254506"/>
          <a:ext cx="66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016" name="TextBox 3015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017" name="TextBox 3016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018" name="TextBox 3017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019" name="TextBox 3018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020" name="TextBox 3019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25375" cy="264560"/>
    <xdr:sp macro="" textlink="">
      <xdr:nvSpPr>
        <xdr:cNvPr id="3021" name="TextBox 3020"/>
        <xdr:cNvSpPr txBox="1"/>
      </xdr:nvSpPr>
      <xdr:spPr>
        <a:xfrm>
          <a:off x="11304625" y="7188052"/>
          <a:ext cx="125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10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3578078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30" name="TextBox 302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10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04" name="TextBox 320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11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3578078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11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12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3578078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12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3578078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70" name="TextBox 366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43" name="TextBox 374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13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3578078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16" name="TextBox 381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13</xdr:row>
      <xdr:rowOff>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3578078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13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90" name="TextBox 398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14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3578078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14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3855632" y="36992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16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3578078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64" name="TextBox 416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16</xdr:row>
      <xdr:rowOff>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17</xdr:row>
      <xdr:rowOff>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3578078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17</xdr:row>
      <xdr:rowOff>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2160404</xdr:colOff>
      <xdr:row>10</xdr:row>
      <xdr:rowOff>33227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2703107" y="3732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18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19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3578078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42" name="TextBox 434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19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20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3578078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20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21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3578078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15" name="TextBox 441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21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22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3578078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88" name="TextBox 448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3855632" y="34998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22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3578078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61" name="TextBox 456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22</xdr:row>
      <xdr:rowOff>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23</xdr:row>
      <xdr:rowOff>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3578078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23</xdr:row>
      <xdr:rowOff>0</xdr:rowOff>
    </xdr:from>
    <xdr:ext cx="184731" cy="264560"/>
    <xdr:sp macro="" textlink="">
      <xdr:nvSpPr>
        <xdr:cNvPr id="4634" name="TextBox 4633"/>
        <xdr:cNvSpPr txBox="1"/>
      </xdr:nvSpPr>
      <xdr:spPr>
        <a:xfrm>
          <a:off x="3578078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23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24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3578078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11" name="TextBox 471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24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3578078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84" name="TextBox 478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85" name="TextBox 478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87" name="TextBox 478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88" name="TextBox 478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90" name="TextBox 478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91" name="TextBox 479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93" name="TextBox 479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94" name="TextBox 479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96" name="TextBox 479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97" name="TextBox 479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799" name="TextBox 479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00" name="TextBox 479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02" name="TextBox 480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03" name="TextBox 480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05" name="TextBox 480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06" name="TextBox 480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24</xdr:row>
      <xdr:rowOff>0</xdr:rowOff>
    </xdr:from>
    <xdr:ext cx="184731" cy="264560"/>
    <xdr:sp macro="" textlink="">
      <xdr:nvSpPr>
        <xdr:cNvPr id="4808" name="TextBox 4807"/>
        <xdr:cNvSpPr txBox="1"/>
      </xdr:nvSpPr>
      <xdr:spPr>
        <a:xfrm>
          <a:off x="3578078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09" name="TextBox 480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11" name="TextBox 481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12" name="TextBox 481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14" name="TextBox 481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15" name="TextBox 481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17" name="TextBox 481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18" name="TextBox 481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20" name="TextBox 481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21" name="TextBox 482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22" name="TextBox 482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23" name="TextBox 482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24" name="TextBox 482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25" name="TextBox 482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26" name="TextBox 482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27" name="TextBox 482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29" name="TextBox 482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30" name="TextBox 482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31" name="TextBox 483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32" name="TextBox 483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33" name="TextBox 483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35" name="TextBox 483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36" name="TextBox 483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38" name="TextBox 483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39" name="TextBox 483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41" name="TextBox 484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42" name="TextBox 484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44" name="TextBox 484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45" name="TextBox 484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47" name="TextBox 484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48" name="TextBox 484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50" name="TextBox 484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51" name="TextBox 485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53" name="TextBox 485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54" name="TextBox 485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55" name="TextBox 485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56" name="TextBox 485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57" name="TextBox 485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59" name="TextBox 485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60" name="TextBox 485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62" name="TextBox 486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63" name="TextBox 486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24</xdr:row>
      <xdr:rowOff>0</xdr:rowOff>
    </xdr:from>
    <xdr:ext cx="184731" cy="264560"/>
    <xdr:sp macro="" textlink="">
      <xdr:nvSpPr>
        <xdr:cNvPr id="4865" name="TextBox 486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25</xdr:row>
      <xdr:rowOff>0</xdr:rowOff>
    </xdr:from>
    <xdr:ext cx="184731" cy="264560"/>
    <xdr:sp macro="" textlink="">
      <xdr:nvSpPr>
        <xdr:cNvPr id="4866" name="TextBox 4865"/>
        <xdr:cNvSpPr txBox="1"/>
      </xdr:nvSpPr>
      <xdr:spPr>
        <a:xfrm>
          <a:off x="3578078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67" name="TextBox 486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68" name="TextBox 486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69" name="TextBox 486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71" name="TextBox 487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72" name="TextBox 487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74" name="TextBox 487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75" name="TextBox 487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77" name="TextBox 487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78" name="TextBox 487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80" name="TextBox 487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81" name="TextBox 488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83" name="TextBox 488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84" name="TextBox 488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85" name="TextBox 488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86" name="TextBox 488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87" name="TextBox 488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88" name="TextBox 488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89" name="TextBox 488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90" name="TextBox 488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92" name="TextBox 489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93" name="TextBox 489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95" name="TextBox 489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96" name="TextBox 489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98" name="TextBox 489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899" name="TextBox 489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01" name="TextBox 490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02" name="TextBox 490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03" name="TextBox 490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04" name="TextBox 490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05" name="TextBox 490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07" name="TextBox 490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08" name="TextBox 490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10" name="TextBox 490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11" name="TextBox 491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13" name="TextBox 491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14" name="TextBox 491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15" name="TextBox 491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16" name="TextBox 491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17" name="TextBox 491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19" name="TextBox 491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20" name="TextBox 491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22" name="TextBox 492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23" name="TextBox 492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25</xdr:row>
      <xdr:rowOff>0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3578078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25" name="TextBox 492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26" name="TextBox 492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28" name="TextBox 492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29" name="TextBox 492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30" name="TextBox 492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31" name="TextBox 493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32" name="TextBox 493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34" name="TextBox 493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35" name="TextBox 493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36" name="TextBox 493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37" name="TextBox 493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38" name="TextBox 493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40" name="TextBox 493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41" name="TextBox 494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43" name="TextBox 494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44" name="TextBox 494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45" name="TextBox 494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46" name="TextBox 494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47" name="TextBox 494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48" name="TextBox 494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49" name="TextBox 494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50" name="TextBox 494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51" name="TextBox 495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52" name="TextBox 495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53" name="TextBox 495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55" name="TextBox 495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56" name="TextBox 495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57" name="TextBox 495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58" name="TextBox 495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59" name="TextBox 495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61" name="TextBox 496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62" name="TextBox 496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63" name="TextBox 496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64" name="TextBox 496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65" name="TextBox 496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67" name="TextBox 496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68" name="TextBox 496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69" name="TextBox 496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70" name="TextBox 496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71" name="TextBox 497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73" name="TextBox 497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74" name="TextBox 497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75" name="TextBox 497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76" name="TextBox 497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77" name="TextBox 497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78" name="TextBox 497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79" name="TextBox 497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80" name="TextBox 497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81" name="TextBox 498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25</xdr:row>
      <xdr:rowOff>0</xdr:rowOff>
    </xdr:from>
    <xdr:ext cx="184731" cy="264560"/>
    <xdr:sp macro="" textlink="">
      <xdr:nvSpPr>
        <xdr:cNvPr id="4982" name="TextBox 4981"/>
        <xdr:cNvSpPr txBox="1"/>
      </xdr:nvSpPr>
      <xdr:spPr>
        <a:xfrm>
          <a:off x="3578078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83" name="TextBox 498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85" name="TextBox 498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86" name="TextBox 498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87" name="TextBox 498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88" name="TextBox 498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89" name="TextBox 498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90" name="TextBox 498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91" name="TextBox 499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92" name="TextBox 499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93" name="TextBox 499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94" name="TextBox 499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95" name="TextBox 499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97" name="TextBox 499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98" name="TextBox 499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4999" name="TextBox 499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00" name="TextBox 499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01" name="TextBox 500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03" name="TextBox 500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04" name="TextBox 500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05" name="TextBox 500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06" name="TextBox 500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07" name="TextBox 500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09" name="TextBox 500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10" name="TextBox 500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11" name="TextBox 501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12" name="TextBox 501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13" name="TextBox 501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15" name="TextBox 501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16" name="TextBox 501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17" name="TextBox 501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18" name="TextBox 501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19" name="TextBox 501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20" name="TextBox 501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21" name="TextBox 502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22" name="TextBox 502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23" name="TextBox 502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24" name="TextBox 502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25" name="TextBox 502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27" name="TextBox 502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28" name="TextBox 502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29" name="TextBox 502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30" name="TextBox 502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31" name="TextBox 503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32" name="TextBox 503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33" name="TextBox 503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34" name="TextBox 503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35" name="TextBox 503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36" name="TextBox 503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37" name="TextBox 503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25</xdr:row>
      <xdr:rowOff>0</xdr:rowOff>
    </xdr:from>
    <xdr:ext cx="184731" cy="264560"/>
    <xdr:sp macro="" textlink="">
      <xdr:nvSpPr>
        <xdr:cNvPr id="5039" name="TextBox 503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26</xdr:row>
      <xdr:rowOff>0</xdr:rowOff>
    </xdr:from>
    <xdr:ext cx="184731" cy="264560"/>
    <xdr:sp macro="" textlink="">
      <xdr:nvSpPr>
        <xdr:cNvPr id="5040" name="TextBox 5039"/>
        <xdr:cNvSpPr txBox="1"/>
      </xdr:nvSpPr>
      <xdr:spPr>
        <a:xfrm>
          <a:off x="3578078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41" name="TextBox 504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42" name="TextBox 504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43" name="TextBox 504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44" name="TextBox 504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45" name="TextBox 504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46" name="TextBox 504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47" name="TextBox 504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48" name="TextBox 504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49" name="TextBox 504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51" name="TextBox 505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52" name="TextBox 505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54" name="TextBox 505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55" name="TextBox 505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57" name="TextBox 505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58" name="TextBox 505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59" name="TextBox 505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60" name="TextBox 505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61" name="TextBox 506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62" name="TextBox 506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63" name="TextBox 506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64" name="TextBox 506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65" name="TextBox 506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66" name="TextBox 506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67" name="TextBox 506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69" name="TextBox 506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70" name="TextBox 506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71" name="TextBox 507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72" name="TextBox 507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73" name="TextBox 507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74" name="TextBox 507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75" name="TextBox 507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76" name="TextBox 507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78" name="TextBox 507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79" name="TextBox 507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80" name="TextBox 507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81" name="TextBox 508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82" name="TextBox 508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84" name="TextBox 508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85" name="TextBox 508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87" name="TextBox 508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88" name="TextBox 508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89" name="TextBox 508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90" name="TextBox 508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91" name="TextBox 509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93" name="TextBox 509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94" name="TextBox 509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95" name="TextBox 509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96" name="TextBox 509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97" name="TextBox 509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26</xdr:row>
      <xdr:rowOff>0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3578078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099" name="TextBox 509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00" name="TextBox 509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01" name="TextBox 510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02" name="TextBox 510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03" name="TextBox 510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04" name="TextBox 510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05" name="TextBox 510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06" name="TextBox 510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07" name="TextBox 510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08" name="TextBox 510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09" name="TextBox 510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11" name="TextBox 511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12" name="TextBox 511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13" name="TextBox 511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14" name="TextBox 511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15" name="TextBox 511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16" name="TextBox 511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17" name="TextBox 511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18" name="TextBox 511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19" name="TextBox 511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20" name="TextBox 511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21" name="TextBox 512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23" name="TextBox 512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24" name="TextBox 512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26" name="TextBox 512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27" name="TextBox 512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30" name="TextBox 512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32" name="TextBox 513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33" name="TextBox 513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35" name="TextBox 513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36" name="TextBox 513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38" name="TextBox 513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39" name="TextBox 513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41" name="TextBox 514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42" name="TextBox 514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44" name="TextBox 514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45" name="TextBox 514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47" name="TextBox 514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51" name="TextBox 515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53" name="TextBox 515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54" name="TextBox 515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26</xdr:row>
      <xdr:rowOff>0</xdr:rowOff>
    </xdr:from>
    <xdr:ext cx="184731" cy="264560"/>
    <xdr:sp macro="" textlink="">
      <xdr:nvSpPr>
        <xdr:cNvPr id="5156" name="TextBox 5155"/>
        <xdr:cNvSpPr txBox="1"/>
      </xdr:nvSpPr>
      <xdr:spPr>
        <a:xfrm>
          <a:off x="3578078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57" name="TextBox 515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59" name="TextBox 515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60" name="TextBox 515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62" name="TextBox 516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63" name="TextBox 516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65" name="TextBox 516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66" name="TextBox 516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68" name="TextBox 516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69" name="TextBox 516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71" name="TextBox 517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72" name="TextBox 517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74" name="TextBox 517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75" name="TextBox 517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77" name="TextBox 517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78" name="TextBox 517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79" name="TextBox 517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80" name="TextBox 517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81" name="TextBox 518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82" name="TextBox 518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83" name="TextBox 518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84" name="TextBox 518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85" name="TextBox 518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86" name="TextBox 518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87" name="TextBox 518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88" name="TextBox 518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89" name="TextBox 518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90" name="TextBox 518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91" name="TextBox 519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92" name="TextBox 519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93" name="TextBox 519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95" name="TextBox 519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96" name="TextBox 519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97" name="TextBox 519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98" name="TextBox 519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199" name="TextBox 519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200" name="TextBox 519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201" name="TextBox 520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202" name="TextBox 520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204" name="TextBox 520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205" name="TextBox 520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207" name="TextBox 520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208" name="TextBox 520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210" name="TextBox 520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211" name="TextBox 521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26</xdr:row>
      <xdr:rowOff>0</xdr:rowOff>
    </xdr:from>
    <xdr:ext cx="184731" cy="264560"/>
    <xdr:sp macro="" textlink="">
      <xdr:nvSpPr>
        <xdr:cNvPr id="5213" name="TextBox 521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27</xdr:row>
      <xdr:rowOff>0</xdr:rowOff>
    </xdr:from>
    <xdr:ext cx="184731" cy="264560"/>
    <xdr:sp macro="" textlink="">
      <xdr:nvSpPr>
        <xdr:cNvPr id="5214" name="TextBox 5213"/>
        <xdr:cNvSpPr txBox="1"/>
      </xdr:nvSpPr>
      <xdr:spPr>
        <a:xfrm>
          <a:off x="3578078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16" name="TextBox 521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17" name="TextBox 521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19" name="TextBox 521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20" name="TextBox 521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22" name="TextBox 522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23" name="TextBox 522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25" name="TextBox 522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26" name="TextBox 522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28" name="TextBox 522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29" name="TextBox 522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31" name="TextBox 523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32" name="TextBox 523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34" name="TextBox 523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35" name="TextBox 523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37" name="TextBox 523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38" name="TextBox 523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40" name="TextBox 523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41" name="TextBox 524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43" name="TextBox 524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44" name="TextBox 524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46" name="TextBox 524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47" name="TextBox 524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49" name="TextBox 524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50" name="TextBox 524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52" name="TextBox 525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53" name="TextBox 525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55" name="TextBox 525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56" name="TextBox 525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58" name="TextBox 525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59" name="TextBox 525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61" name="TextBox 526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62" name="TextBox 526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64" name="TextBox 526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65" name="TextBox 526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67" name="TextBox 526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68" name="TextBox 526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69" name="TextBox 526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70" name="TextBox 526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71" name="TextBox 527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27</xdr:row>
      <xdr:rowOff>0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3578078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73" name="TextBox 527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74" name="TextBox 527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75" name="TextBox 527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76" name="TextBox 527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77" name="TextBox 527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78" name="TextBox 527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79" name="TextBox 527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80" name="TextBox 527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82" name="TextBox 528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83" name="TextBox 528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85" name="TextBox 528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88" name="TextBox 528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89" name="TextBox 528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91" name="TextBox 529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92" name="TextBox 529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94" name="TextBox 529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95" name="TextBox 529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97" name="TextBox 529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98" name="TextBox 529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01" name="TextBox 530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03" name="TextBox 530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04" name="TextBox 530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07" name="TextBox 530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09" name="TextBox 530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10" name="TextBox 530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12" name="TextBox 531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13" name="TextBox 531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15" name="TextBox 531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16" name="TextBox 531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18" name="TextBox 531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19" name="TextBox 531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21" name="TextBox 532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22" name="TextBox 532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25" name="TextBox 532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27" name="TextBox 532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27</xdr:row>
      <xdr:rowOff>0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3578078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31" name="TextBox 533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33" name="TextBox 533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36" name="TextBox 533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37" name="TextBox 533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39" name="TextBox 533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42" name="TextBox 534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43" name="TextBox 534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45" name="TextBox 534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49" name="TextBox 534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51" name="TextBox 535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55" name="TextBox 535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57" name="TextBox 535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60" name="TextBox 535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61" name="TextBox 536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63" name="TextBox 536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66" name="TextBox 536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67" name="TextBox 536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69" name="TextBox 536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73" name="TextBox 537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75" name="TextBox 537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76" name="TextBox 537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81" name="TextBox 538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83" name="TextBox 538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84" name="TextBox 538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85" name="TextBox 538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27</xdr:row>
      <xdr:rowOff>0</xdr:rowOff>
    </xdr:from>
    <xdr:ext cx="184731" cy="264560"/>
    <xdr:sp macro="" textlink="">
      <xdr:nvSpPr>
        <xdr:cNvPr id="5387" name="TextBox 538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28</xdr:row>
      <xdr:rowOff>0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3578078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390" name="TextBox 538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391" name="TextBox 539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393" name="TextBox 539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397" name="TextBox 539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399" name="TextBox 539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02" name="TextBox 540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03" name="TextBox 540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05" name="TextBox 540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08" name="TextBox 540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09" name="TextBox 540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11" name="TextBox 541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14" name="TextBox 541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17" name="TextBox 541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18" name="TextBox 541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20" name="TextBox 541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23" name="TextBox 542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26" name="TextBox 542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27" name="TextBox 542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29" name="TextBox 542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30" name="TextBox 542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32" name="TextBox 543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33" name="TextBox 543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35" name="TextBox 543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36" name="TextBox 543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38" name="TextBox 543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39" name="TextBox 543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41" name="TextBox 544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42" name="TextBox 544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44" name="TextBox 544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45" name="TextBox 544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28</xdr:row>
      <xdr:rowOff>0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3578078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47" name="TextBox 544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48" name="TextBox 544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50" name="TextBox 544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51" name="TextBox 545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52" name="TextBox 545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53" name="TextBox 545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54" name="TextBox 545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56" name="TextBox 545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57" name="TextBox 545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59" name="TextBox 545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60" name="TextBox 545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62" name="TextBox 546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63" name="TextBox 546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65" name="TextBox 546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66" name="TextBox 546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68" name="TextBox 546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69" name="TextBox 546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71" name="TextBox 547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72" name="TextBox 547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74" name="TextBox 547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75" name="TextBox 547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77" name="TextBox 547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78" name="TextBox 547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79" name="TextBox 547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80" name="TextBox 547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81" name="TextBox 548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83" name="TextBox 548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84" name="TextBox 548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85" name="TextBox 548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86" name="TextBox 548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87" name="TextBox 548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89" name="TextBox 548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90" name="TextBox 548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91" name="TextBox 549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92" name="TextBox 549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93" name="TextBox 549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95" name="TextBox 549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96" name="TextBox 549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97" name="TextBox 549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98" name="TextBox 549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499" name="TextBox 549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01" name="TextBox 550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02" name="TextBox 550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28</xdr:row>
      <xdr:rowOff>0</xdr:rowOff>
    </xdr:from>
    <xdr:ext cx="184731" cy="264560"/>
    <xdr:sp macro="" textlink="">
      <xdr:nvSpPr>
        <xdr:cNvPr id="5504" name="TextBox 5503"/>
        <xdr:cNvSpPr txBox="1"/>
      </xdr:nvSpPr>
      <xdr:spPr>
        <a:xfrm>
          <a:off x="3578078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05" name="TextBox 550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07" name="TextBox 550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08" name="TextBox 550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10" name="TextBox 550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11" name="TextBox 551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13" name="TextBox 551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14" name="TextBox 551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16" name="TextBox 551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17" name="TextBox 551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19" name="TextBox 551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20" name="TextBox 551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22" name="TextBox 552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23" name="TextBox 552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25" name="TextBox 552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26" name="TextBox 552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28" name="TextBox 552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29" name="TextBox 552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31" name="TextBox 553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32" name="TextBox 553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34" name="TextBox 553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35" name="TextBox 553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37" name="TextBox 553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38" name="TextBox 553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40" name="TextBox 553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41" name="TextBox 554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43" name="TextBox 554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44" name="TextBox 554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46" name="TextBox 554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47" name="TextBox 554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49" name="TextBox 554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50" name="TextBox 554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52" name="TextBox 5551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53" name="TextBox 5552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55" name="TextBox 5554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56" name="TextBox 5555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58" name="TextBox 5557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59" name="TextBox 5558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28</xdr:row>
      <xdr:rowOff>0</xdr:rowOff>
    </xdr:from>
    <xdr:ext cx="184731" cy="264560"/>
    <xdr:sp macro="" textlink="">
      <xdr:nvSpPr>
        <xdr:cNvPr id="5561" name="TextBox 5560"/>
        <xdr:cNvSpPr txBox="1"/>
      </xdr:nvSpPr>
      <xdr:spPr>
        <a:xfrm>
          <a:off x="3855632" y="6091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29</xdr:row>
      <xdr:rowOff>0</xdr:rowOff>
    </xdr:from>
    <xdr:ext cx="184731" cy="264560"/>
    <xdr:sp macro="" textlink="">
      <xdr:nvSpPr>
        <xdr:cNvPr id="5562" name="TextBox 5561"/>
        <xdr:cNvSpPr txBox="1"/>
      </xdr:nvSpPr>
      <xdr:spPr>
        <a:xfrm>
          <a:off x="3578078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64" name="TextBox 556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65" name="TextBox 556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67" name="TextBox 556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68" name="TextBox 556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70" name="TextBox 556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71" name="TextBox 557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73" name="TextBox 557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74" name="TextBox 557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76" name="TextBox 557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77" name="TextBox 557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79" name="TextBox 557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80" name="TextBox 557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81" name="TextBox 558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82" name="TextBox 558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83" name="TextBox 558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85" name="TextBox 558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86" name="TextBox 558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87" name="TextBox 558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88" name="TextBox 558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89" name="TextBox 558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91" name="TextBox 559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92" name="TextBox 559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93" name="TextBox 559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94" name="TextBox 559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95" name="TextBox 559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97" name="TextBox 559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98" name="TextBox 559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599" name="TextBox 559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00" name="TextBox 559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01" name="TextBox 560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03" name="TextBox 560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04" name="TextBox 560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05" name="TextBox 560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06" name="TextBox 560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07" name="TextBox 560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09" name="TextBox 560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10" name="TextBox 560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11" name="TextBox 561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12" name="TextBox 561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13" name="TextBox 561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15" name="TextBox 561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16" name="TextBox 561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17" name="TextBox 561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18" name="TextBox 561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19" name="TextBox 561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443688</xdr:colOff>
      <xdr:row>29</xdr:row>
      <xdr:rowOff>0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3578078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21" name="TextBox 562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22" name="TextBox 562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23" name="TextBox 562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24" name="TextBox 562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25" name="TextBox 562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26" name="TextBox 562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27" name="TextBox 562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28" name="TextBox 562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29" name="TextBox 562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30" name="TextBox 562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31" name="TextBox 563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33" name="TextBox 563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34" name="TextBox 563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35" name="TextBox 563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36" name="TextBox 563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37" name="TextBox 563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38" name="TextBox 563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39" name="TextBox 563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40" name="TextBox 563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41" name="TextBox 564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42" name="TextBox 564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43" name="TextBox 564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44" name="TextBox 564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45" name="TextBox 564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46" name="TextBox 564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47" name="TextBox 564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48" name="TextBox 564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49" name="TextBox 564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50" name="TextBox 564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51" name="TextBox 565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52" name="TextBox 565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53" name="TextBox 565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54" name="TextBox 565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55" name="TextBox 565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56" name="TextBox 565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57" name="TextBox 565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58" name="TextBox 565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59" name="TextBox 565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60" name="TextBox 565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61" name="TextBox 566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62" name="TextBox 566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63" name="TextBox 566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64" name="TextBox 566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65" name="TextBox 566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66" name="TextBox 566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67" name="TextBox 566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68" name="TextBox 5667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69" name="TextBox 5668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70" name="TextBox 5669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71" name="TextBox 5670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72" name="TextBox 5671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73" name="TextBox 5672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74" name="TextBox 5673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75" name="TextBox 5674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76" name="TextBox 5675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721242</xdr:colOff>
      <xdr:row>29</xdr:row>
      <xdr:rowOff>0</xdr:rowOff>
    </xdr:from>
    <xdr:ext cx="184731" cy="264560"/>
    <xdr:sp macro="" textlink="">
      <xdr:nvSpPr>
        <xdr:cNvPr id="5677" name="TextBox 5676"/>
        <xdr:cNvSpPr txBox="1"/>
      </xdr:nvSpPr>
      <xdr:spPr>
        <a:xfrm>
          <a:off x="3855632" y="629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MAN/Downloads/&#1058;&#1057;%20%20&#1050;&#1043;&#1042;%202018%20&#1075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ян"/>
      <sheetName val="фев"/>
      <sheetName val="март"/>
      <sheetName val="апр"/>
      <sheetName val="май"/>
      <sheetName val="июнь"/>
      <sheetName val="июль"/>
    </sheetNames>
    <sheetDataSet>
      <sheetData sheetId="0" refreshError="1"/>
      <sheetData sheetId="1" refreshError="1"/>
      <sheetData sheetId="2" refreshError="1"/>
      <sheetData sheetId="3">
        <row r="88">
          <cell r="J88">
            <v>55381.642</v>
          </cell>
        </row>
        <row r="92">
          <cell r="J92">
            <v>508.62899999999996</v>
          </cell>
        </row>
        <row r="98">
          <cell r="J98">
            <v>1703.7020000000002</v>
          </cell>
        </row>
        <row r="108">
          <cell r="I108">
            <v>0</v>
          </cell>
        </row>
      </sheetData>
      <sheetData sheetId="4">
        <row r="8">
          <cell r="I8">
            <v>272390.33199999999</v>
          </cell>
          <cell r="J8">
            <v>273811.4524999999</v>
          </cell>
        </row>
        <row r="9">
          <cell r="I9">
            <v>128540.33600000001</v>
          </cell>
          <cell r="J9">
            <v>138967.022</v>
          </cell>
        </row>
        <row r="10">
          <cell r="I10">
            <v>23581.335999999999</v>
          </cell>
          <cell r="J10">
            <v>22702.712</v>
          </cell>
        </row>
        <row r="11">
          <cell r="I11">
            <v>19880.331999999999</v>
          </cell>
          <cell r="J11">
            <v>11746.415000000001</v>
          </cell>
        </row>
        <row r="12">
          <cell r="J12">
            <v>2319.59</v>
          </cell>
        </row>
        <row r="13">
          <cell r="J13">
            <v>7641</v>
          </cell>
        </row>
        <row r="14">
          <cell r="J14">
            <v>303.5715220520874</v>
          </cell>
        </row>
        <row r="15">
          <cell r="J15">
            <v>4970.8050000000003</v>
          </cell>
        </row>
        <row r="16">
          <cell r="J16">
            <v>39326</v>
          </cell>
        </row>
        <row r="18">
          <cell r="J18">
            <v>145.96</v>
          </cell>
        </row>
        <row r="19">
          <cell r="J19">
            <v>290</v>
          </cell>
        </row>
        <row r="21">
          <cell r="J21">
            <v>3894.22</v>
          </cell>
        </row>
        <row r="22">
          <cell r="J22">
            <v>22790</v>
          </cell>
        </row>
        <row r="24">
          <cell r="J24">
            <v>415.84</v>
          </cell>
        </row>
        <row r="25">
          <cell r="J25">
            <v>800</v>
          </cell>
        </row>
        <row r="26">
          <cell r="J26">
            <v>519.79999999999995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 t="e">
            <v>#DIV/0!</v>
          </cell>
        </row>
        <row r="30">
          <cell r="I30">
            <v>3050.0039999999999</v>
          </cell>
          <cell r="J30">
            <v>9172.7489999999998</v>
          </cell>
        </row>
        <row r="31">
          <cell r="J31">
            <v>8773.4349999999995</v>
          </cell>
        </row>
        <row r="32">
          <cell r="J32">
            <v>268.02999999999997</v>
          </cell>
        </row>
        <row r="33">
          <cell r="J33">
            <v>49.525999999999996</v>
          </cell>
        </row>
        <row r="34">
          <cell r="J34">
            <v>81.75800000000001</v>
          </cell>
        </row>
        <row r="35">
          <cell r="I35">
            <v>651</v>
          </cell>
          <cell r="J35">
            <v>1783.548</v>
          </cell>
        </row>
        <row r="36">
          <cell r="I36">
            <v>651</v>
          </cell>
          <cell r="J36">
            <v>1783.548</v>
          </cell>
        </row>
        <row r="37">
          <cell r="I37">
            <v>7732.3320000000003</v>
          </cell>
          <cell r="J37">
            <v>10051.732</v>
          </cell>
        </row>
        <row r="38">
          <cell r="I38">
            <v>2829.3319999999999</v>
          </cell>
          <cell r="J38">
            <v>5547.366</v>
          </cell>
        </row>
        <row r="39">
          <cell r="J39">
            <v>891</v>
          </cell>
        </row>
        <row r="40">
          <cell r="J40">
            <v>6226</v>
          </cell>
        </row>
        <row r="41">
          <cell r="I41">
            <v>0</v>
          </cell>
          <cell r="J41">
            <v>1437.058</v>
          </cell>
        </row>
        <row r="42">
          <cell r="J42">
            <v>0</v>
          </cell>
        </row>
        <row r="43">
          <cell r="J43">
            <v>0</v>
          </cell>
        </row>
        <row r="44">
          <cell r="J44" t="e">
            <v>#DIV/0!</v>
          </cell>
        </row>
        <row r="45">
          <cell r="I45">
            <v>0</v>
          </cell>
          <cell r="J45">
            <v>1437.058</v>
          </cell>
        </row>
        <row r="46">
          <cell r="J46">
            <v>10122</v>
          </cell>
        </row>
        <row r="47">
          <cell r="J47">
            <v>141.97372060857538</v>
          </cell>
        </row>
        <row r="48">
          <cell r="J48">
            <v>2946.1590000000006</v>
          </cell>
        </row>
        <row r="49">
          <cell r="J49">
            <v>18323</v>
          </cell>
        </row>
        <row r="50">
          <cell r="J50">
            <v>160.7902090269061</v>
          </cell>
        </row>
        <row r="51">
          <cell r="J51">
            <v>121.149</v>
          </cell>
        </row>
        <row r="52">
          <cell r="J52">
            <v>219.07499999999999</v>
          </cell>
        </row>
        <row r="53">
          <cell r="J53">
            <v>553.00239643957548</v>
          </cell>
        </row>
        <row r="54">
          <cell r="J54">
            <v>13.603999999999999</v>
          </cell>
        </row>
        <row r="55">
          <cell r="J55">
            <v>25</v>
          </cell>
        </row>
        <row r="56">
          <cell r="J56">
            <v>544.16</v>
          </cell>
        </row>
        <row r="57">
          <cell r="J57">
            <v>0</v>
          </cell>
        </row>
        <row r="58">
          <cell r="J58">
            <v>0</v>
          </cell>
        </row>
        <row r="60">
          <cell r="J60">
            <v>57.375</v>
          </cell>
        </row>
        <row r="61">
          <cell r="J61">
            <v>108</v>
          </cell>
        </row>
        <row r="62">
          <cell r="J62">
            <v>531.25</v>
          </cell>
        </row>
        <row r="63">
          <cell r="J63">
            <v>8.66</v>
          </cell>
        </row>
        <row r="64">
          <cell r="J64">
            <v>20</v>
          </cell>
        </row>
        <row r="65">
          <cell r="J65">
            <v>433</v>
          </cell>
        </row>
        <row r="66">
          <cell r="J66">
            <v>0</v>
          </cell>
        </row>
        <row r="67">
          <cell r="J67">
            <v>0</v>
          </cell>
        </row>
        <row r="68">
          <cell r="J68" t="e">
            <v>#DIV/0!</v>
          </cell>
        </row>
        <row r="69">
          <cell r="J69">
            <v>41.510000000000005</v>
          </cell>
        </row>
        <row r="70">
          <cell r="J70">
            <v>66.075000000000003</v>
          </cell>
        </row>
        <row r="71">
          <cell r="J71">
            <v>628.22550132425283</v>
          </cell>
        </row>
        <row r="72">
          <cell r="I72">
            <v>97226.668000000005</v>
          </cell>
          <cell r="J72">
            <v>106212.57800000001</v>
          </cell>
        </row>
        <row r="73">
          <cell r="I73">
            <v>0</v>
          </cell>
          <cell r="J73">
            <v>78980.485000000001</v>
          </cell>
        </row>
        <row r="74">
          <cell r="J74">
            <v>3853106.19</v>
          </cell>
        </row>
        <row r="75">
          <cell r="J75">
            <v>6627.174</v>
          </cell>
        </row>
        <row r="76">
          <cell r="J76">
            <v>345435.19</v>
          </cell>
        </row>
        <row r="78">
          <cell r="J78">
            <v>5054.1839999999993</v>
          </cell>
        </row>
        <row r="79">
          <cell r="J79">
            <v>255996</v>
          </cell>
        </row>
        <row r="81">
          <cell r="J81">
            <v>12694.096</v>
          </cell>
        </row>
        <row r="82">
          <cell r="J82">
            <v>642739</v>
          </cell>
        </row>
        <row r="84">
          <cell r="J84">
            <v>54605.031000000003</v>
          </cell>
        </row>
        <row r="85">
          <cell r="J85">
            <v>2608936</v>
          </cell>
        </row>
        <row r="87">
          <cell r="I87">
            <v>83554.995999999985</v>
          </cell>
          <cell r="J87">
            <v>80577.680999999997</v>
          </cell>
        </row>
        <row r="88">
          <cell r="I88">
            <v>75004.331999999995</v>
          </cell>
          <cell r="J88">
            <v>72574.872999999992</v>
          </cell>
        </row>
        <row r="89">
          <cell r="I89">
            <v>4050.3319999999999</v>
          </cell>
          <cell r="J89">
            <v>4081.1979999999999</v>
          </cell>
        </row>
        <row r="90">
          <cell r="I90">
            <v>3375.3319999999999</v>
          </cell>
          <cell r="J90">
            <v>2231.9520000000002</v>
          </cell>
        </row>
        <row r="91">
          <cell r="I91">
            <v>1125</v>
          </cell>
          <cell r="J91">
            <v>1058.7460000000001</v>
          </cell>
        </row>
        <row r="92">
          <cell r="I92">
            <v>0</v>
          </cell>
          <cell r="J92">
            <v>630.91199999999992</v>
          </cell>
        </row>
        <row r="93">
          <cell r="I93">
            <v>48879</v>
          </cell>
          <cell r="J93">
            <v>44373.687999999995</v>
          </cell>
        </row>
        <row r="94">
          <cell r="I94">
            <v>48879</v>
          </cell>
          <cell r="J94">
            <v>44373.687999999995</v>
          </cell>
        </row>
        <row r="95">
          <cell r="I95">
            <v>1166.6679999999999</v>
          </cell>
          <cell r="J95">
            <v>0.76900000000000002</v>
          </cell>
        </row>
        <row r="96">
          <cell r="I96">
            <v>1166.6679999999999</v>
          </cell>
          <cell r="J96">
            <v>0.76900000000000002</v>
          </cell>
        </row>
        <row r="97">
          <cell r="I97">
            <v>10249.332</v>
          </cell>
          <cell r="J97">
            <v>9892.2924999999996</v>
          </cell>
        </row>
        <row r="98">
          <cell r="I98">
            <v>2172.3319999999999</v>
          </cell>
          <cell r="J98">
            <v>2290.402</v>
          </cell>
        </row>
        <row r="99">
          <cell r="I99">
            <v>430.66800000000001</v>
          </cell>
          <cell r="J99">
            <v>0</v>
          </cell>
        </row>
        <row r="100">
          <cell r="J100">
            <v>0</v>
          </cell>
        </row>
        <row r="101">
          <cell r="J101">
            <v>0</v>
          </cell>
        </row>
        <row r="102">
          <cell r="J102">
            <v>0</v>
          </cell>
        </row>
        <row r="103">
          <cell r="I103">
            <v>5.3319999999999999</v>
          </cell>
          <cell r="J103">
            <v>0</v>
          </cell>
        </row>
        <row r="104">
          <cell r="I104">
            <v>611.33199999999999</v>
          </cell>
          <cell r="J104">
            <v>798.98400000000004</v>
          </cell>
        </row>
        <row r="105">
          <cell r="I105">
            <v>174.33199999999999</v>
          </cell>
          <cell r="J105">
            <v>221.631</v>
          </cell>
        </row>
        <row r="106">
          <cell r="I106">
            <v>331.66800000000001</v>
          </cell>
          <cell r="J106">
            <v>453.6</v>
          </cell>
        </row>
        <row r="107">
          <cell r="I107">
            <v>105.33199999999999</v>
          </cell>
          <cell r="J107">
            <v>123.75300000000001</v>
          </cell>
        </row>
        <row r="108">
          <cell r="H108">
            <v>0</v>
          </cell>
          <cell r="I108">
            <v>0</v>
          </cell>
          <cell r="J108">
            <v>0</v>
          </cell>
        </row>
        <row r="109">
          <cell r="I109">
            <v>232.66800000000001</v>
          </cell>
          <cell r="J109">
            <v>146.83699999999999</v>
          </cell>
        </row>
        <row r="110">
          <cell r="I110">
            <v>6797</v>
          </cell>
          <cell r="J110">
            <v>6656.0695000000005</v>
          </cell>
        </row>
        <row r="111">
          <cell r="I111">
            <v>1725.6679999999999</v>
          </cell>
          <cell r="J111">
            <v>1188.6309999999999</v>
          </cell>
        </row>
        <row r="112">
          <cell r="J112">
            <v>966.81</v>
          </cell>
        </row>
        <row r="113">
          <cell r="J113">
            <v>221.821</v>
          </cell>
        </row>
        <row r="114">
          <cell r="J114">
            <v>0</v>
          </cell>
        </row>
        <row r="115">
          <cell r="I115">
            <v>485.33199999999999</v>
          </cell>
          <cell r="J115">
            <v>0</v>
          </cell>
        </row>
        <row r="116">
          <cell r="J116">
            <v>0</v>
          </cell>
        </row>
        <row r="117">
          <cell r="J117">
            <v>0</v>
          </cell>
        </row>
        <row r="118">
          <cell r="J118">
            <v>0</v>
          </cell>
        </row>
        <row r="119">
          <cell r="I119">
            <v>1426</v>
          </cell>
          <cell r="J119">
            <v>1326.8415</v>
          </cell>
        </row>
        <row r="120">
          <cell r="I120">
            <v>1426</v>
          </cell>
          <cell r="J120">
            <v>1326.8415</v>
          </cell>
        </row>
        <row r="121">
          <cell r="I121">
            <v>2852</v>
          </cell>
          <cell r="J121">
            <v>2653.6820000000002</v>
          </cell>
        </row>
        <row r="122">
          <cell r="I122">
            <v>0.5</v>
          </cell>
          <cell r="J122">
            <v>0.5</v>
          </cell>
        </row>
        <row r="123">
          <cell r="I123">
            <v>4.3319999999999999</v>
          </cell>
          <cell r="J123">
            <v>0</v>
          </cell>
        </row>
        <row r="124">
          <cell r="I124">
            <v>208.66800000000001</v>
          </cell>
          <cell r="J124">
            <v>180</v>
          </cell>
        </row>
        <row r="125">
          <cell r="I125">
            <v>1645.3320000000001</v>
          </cell>
          <cell r="J125">
            <v>2227.3760000000002</v>
          </cell>
        </row>
        <row r="126">
          <cell r="I126">
            <v>194.66800000000001</v>
          </cell>
          <cell r="J126">
            <v>212.34</v>
          </cell>
        </row>
        <row r="127">
          <cell r="I127">
            <v>152</v>
          </cell>
          <cell r="J127">
            <v>105</v>
          </cell>
        </row>
        <row r="128">
          <cell r="I128">
            <v>0</v>
          </cell>
          <cell r="J128">
            <v>640.45500000000004</v>
          </cell>
        </row>
        <row r="129">
          <cell r="H129">
            <v>0</v>
          </cell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279</v>
          </cell>
          <cell r="J131">
            <v>208.75</v>
          </cell>
        </row>
        <row r="132">
          <cell r="I132">
            <v>0</v>
          </cell>
          <cell r="J132">
            <v>0</v>
          </cell>
        </row>
        <row r="133">
          <cell r="I133">
            <v>0</v>
          </cell>
          <cell r="J133">
            <v>0</v>
          </cell>
        </row>
        <row r="134">
          <cell r="I134">
            <v>26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316.66800000000001</v>
          </cell>
          <cell r="J136">
            <v>316.67600000000004</v>
          </cell>
        </row>
        <row r="137">
          <cell r="I137">
            <v>333.33199999999999</v>
          </cell>
          <cell r="J137">
            <v>250</v>
          </cell>
        </row>
        <row r="138">
          <cell r="I138">
            <v>11956.996000000001</v>
          </cell>
          <cell r="J138">
            <v>9173.1960000000017</v>
          </cell>
        </row>
        <row r="139">
          <cell r="I139">
            <v>11956.996000000001</v>
          </cell>
          <cell r="J139">
            <v>9173.1960000000017</v>
          </cell>
        </row>
        <row r="140">
          <cell r="I140">
            <v>390.33199999999999</v>
          </cell>
          <cell r="J140">
            <v>292.99800000000005</v>
          </cell>
        </row>
        <row r="141">
          <cell r="I141">
            <v>170</v>
          </cell>
          <cell r="J141">
            <v>157.04500000000002</v>
          </cell>
        </row>
        <row r="142">
          <cell r="I142">
            <v>220.33199999999999</v>
          </cell>
          <cell r="J142">
            <v>135.953</v>
          </cell>
        </row>
        <row r="143">
          <cell r="J143">
            <v>552</v>
          </cell>
        </row>
        <row r="144">
          <cell r="J144">
            <v>246.29166666666666</v>
          </cell>
        </row>
        <row r="145">
          <cell r="I145">
            <v>5665.6679999999997</v>
          </cell>
          <cell r="J145">
            <v>5418.049</v>
          </cell>
        </row>
        <row r="146">
          <cell r="I146">
            <v>306</v>
          </cell>
          <cell r="J146">
            <v>322.41899999999998</v>
          </cell>
        </row>
        <row r="147">
          <cell r="I147">
            <v>255</v>
          </cell>
          <cell r="J147">
            <v>151.49399999999997</v>
          </cell>
        </row>
        <row r="148">
          <cell r="I148">
            <v>85</v>
          </cell>
          <cell r="J148">
            <v>69.332999999999998</v>
          </cell>
        </row>
        <row r="149">
          <cell r="I149">
            <v>0</v>
          </cell>
          <cell r="J149">
            <v>211.14000000000004</v>
          </cell>
        </row>
        <row r="150">
          <cell r="I150">
            <v>310.33199999999999</v>
          </cell>
          <cell r="J150">
            <v>562.10500000000002</v>
          </cell>
        </row>
        <row r="151">
          <cell r="I151">
            <v>191.33199999999999</v>
          </cell>
          <cell r="J151">
            <v>177.93100000000001</v>
          </cell>
        </row>
        <row r="152">
          <cell r="J152">
            <v>130.03</v>
          </cell>
        </row>
        <row r="153">
          <cell r="J153">
            <v>47.901000000000003</v>
          </cell>
        </row>
        <row r="154">
          <cell r="I154">
            <v>55.332000000000001</v>
          </cell>
          <cell r="J154">
            <v>135.75200000000001</v>
          </cell>
        </row>
        <row r="155">
          <cell r="I155">
            <v>55.332000000000001</v>
          </cell>
          <cell r="J155">
            <v>135.75200000000001</v>
          </cell>
        </row>
        <row r="156">
          <cell r="I156">
            <v>289.66800000000001</v>
          </cell>
          <cell r="J156">
            <v>525.91800000000001</v>
          </cell>
        </row>
        <row r="157">
          <cell r="J157">
            <v>483.976</v>
          </cell>
        </row>
        <row r="158">
          <cell r="J158">
            <v>81.87</v>
          </cell>
        </row>
        <row r="159">
          <cell r="J159">
            <v>5911.5182606571389</v>
          </cell>
        </row>
        <row r="160">
          <cell r="J160">
            <v>0</v>
          </cell>
        </row>
        <row r="161">
          <cell r="J161">
            <v>0</v>
          </cell>
        </row>
        <row r="163">
          <cell r="J163">
            <v>12.802999999999999</v>
          </cell>
        </row>
        <row r="164">
          <cell r="J164">
            <v>99</v>
          </cell>
        </row>
        <row r="165">
          <cell r="J165">
            <v>129.3232323232323</v>
          </cell>
        </row>
        <row r="166">
          <cell r="J166">
            <v>22.2</v>
          </cell>
        </row>
        <row r="167">
          <cell r="J167">
            <v>6</v>
          </cell>
        </row>
        <row r="168">
          <cell r="J168">
            <v>3699.9999999999995</v>
          </cell>
        </row>
        <row r="169">
          <cell r="J169">
            <v>6.9390000000000001</v>
          </cell>
        </row>
        <row r="170">
          <cell r="J170">
            <v>99</v>
          </cell>
        </row>
        <row r="171">
          <cell r="J171">
            <v>70.090909090909093</v>
          </cell>
        </row>
        <row r="172">
          <cell r="I172">
            <v>250.66800000000001</v>
          </cell>
          <cell r="J172">
            <v>260.55100000000004</v>
          </cell>
        </row>
        <row r="173">
          <cell r="J173">
            <v>158.73000000000002</v>
          </cell>
        </row>
        <row r="174">
          <cell r="J174">
            <v>101.821</v>
          </cell>
        </row>
        <row r="175">
          <cell r="J175">
            <v>0</v>
          </cell>
        </row>
        <row r="176">
          <cell r="I176">
            <v>259.66800000000001</v>
          </cell>
          <cell r="J176">
            <v>305.517</v>
          </cell>
        </row>
        <row r="178">
          <cell r="J178">
            <v>0</v>
          </cell>
        </row>
        <row r="179">
          <cell r="I179">
            <v>2549.6640000000002</v>
          </cell>
          <cell r="J179">
            <v>0</v>
          </cell>
        </row>
        <row r="180">
          <cell r="I180">
            <v>245.33199999999999</v>
          </cell>
          <cell r="J180">
            <v>0</v>
          </cell>
        </row>
        <row r="181">
          <cell r="I181">
            <v>1947.3320000000001</v>
          </cell>
          <cell r="J181">
            <v>0</v>
          </cell>
        </row>
        <row r="182">
          <cell r="I182">
            <v>357</v>
          </cell>
          <cell r="J182">
            <v>0</v>
          </cell>
        </row>
        <row r="183">
          <cell r="I183">
            <v>372.66800000000001</v>
          </cell>
          <cell r="J183">
            <v>314.67400000000004</v>
          </cell>
        </row>
        <row r="184">
          <cell r="I184">
            <v>202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773.66399999999999</v>
          </cell>
          <cell r="J188">
            <v>425.315</v>
          </cell>
        </row>
        <row r="189">
          <cell r="I189">
            <v>0</v>
          </cell>
          <cell r="J189">
            <v>0</v>
          </cell>
        </row>
        <row r="190">
          <cell r="I190">
            <v>89</v>
          </cell>
          <cell r="J190">
            <v>131.35500000000002</v>
          </cell>
        </row>
        <row r="191">
          <cell r="I191">
            <v>6</v>
          </cell>
          <cell r="J191">
            <v>9.09</v>
          </cell>
        </row>
        <row r="192">
          <cell r="I192">
            <v>598.33199999999999</v>
          </cell>
          <cell r="J192">
            <v>274.28100000000001</v>
          </cell>
        </row>
        <row r="193">
          <cell r="I193">
            <v>133.33199999999999</v>
          </cell>
          <cell r="J193">
            <v>189.47499999999999</v>
          </cell>
        </row>
        <row r="194">
          <cell r="I194">
            <v>359.33199999999999</v>
          </cell>
          <cell r="J194">
            <v>0</v>
          </cell>
        </row>
        <row r="195">
          <cell r="I195">
            <v>32</v>
          </cell>
          <cell r="J195">
            <v>15.260999999999999</v>
          </cell>
        </row>
        <row r="196">
          <cell r="I196">
            <v>73.668000000000006</v>
          </cell>
          <cell r="J196">
            <v>69.545000000000002</v>
          </cell>
        </row>
        <row r="197">
          <cell r="I197">
            <v>63.332000000000001</v>
          </cell>
          <cell r="J197">
            <v>0</v>
          </cell>
        </row>
        <row r="198">
          <cell r="I198">
            <v>1.3320000000000001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15.667999999999999</v>
          </cell>
          <cell r="J200">
            <v>10.589</v>
          </cell>
        </row>
        <row r="201">
          <cell r="H201">
            <v>0</v>
          </cell>
          <cell r="I201">
            <v>0</v>
          </cell>
          <cell r="J201">
            <v>0</v>
          </cell>
        </row>
        <row r="202">
          <cell r="H202">
            <v>0</v>
          </cell>
          <cell r="I202">
            <v>0</v>
          </cell>
          <cell r="J202">
            <v>0</v>
          </cell>
        </row>
        <row r="203">
          <cell r="H203">
            <v>0</v>
          </cell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284347.32799999998</v>
          </cell>
          <cell r="J205">
            <v>282984.64849999989</v>
          </cell>
        </row>
        <row r="206">
          <cell r="I206">
            <v>5880.3320000000003</v>
          </cell>
          <cell r="J206">
            <v>7662.7195399999764</v>
          </cell>
        </row>
        <row r="207">
          <cell r="I207">
            <v>290227.65999999997</v>
          </cell>
          <cell r="J207">
            <v>290647.36803999986</v>
          </cell>
        </row>
        <row r="208">
          <cell r="I208">
            <v>2094.44</v>
          </cell>
          <cell r="J208">
            <v>2107.3620000000001</v>
          </cell>
        </row>
        <row r="209">
          <cell r="I209">
            <v>290227.65999999997</v>
          </cell>
          <cell r="J209">
            <v>290647.36803999986</v>
          </cell>
        </row>
        <row r="210">
          <cell r="I210">
            <v>2852</v>
          </cell>
          <cell r="J210">
            <v>2653.6820000000002</v>
          </cell>
        </row>
        <row r="211">
          <cell r="I211">
            <v>26.562412342215985</v>
          </cell>
          <cell r="J211">
            <v>20.587244439989423</v>
          </cell>
        </row>
        <row r="212">
          <cell r="I212">
            <v>757.56</v>
          </cell>
          <cell r="J212">
            <v>546.32000000000016</v>
          </cell>
        </row>
        <row r="213">
          <cell r="I213">
            <v>138.57052959263572</v>
          </cell>
          <cell r="J213">
            <v>137.92000047452686</v>
          </cell>
        </row>
        <row r="215">
          <cell r="I215">
            <v>0</v>
          </cell>
          <cell r="J215">
            <v>172</v>
          </cell>
        </row>
        <row r="216">
          <cell r="J216">
            <v>164</v>
          </cell>
        </row>
        <row r="217">
          <cell r="J217">
            <v>8</v>
          </cell>
        </row>
        <row r="218">
          <cell r="J218">
            <v>113361.80523255812</v>
          </cell>
        </row>
        <row r="219">
          <cell r="J219">
            <v>110632.42835365853</v>
          </cell>
        </row>
        <row r="220">
          <cell r="J220">
            <v>169314.03125</v>
          </cell>
        </row>
      </sheetData>
      <sheetData sheetId="5" refreshError="1"/>
      <sheetData sheetId="6">
        <row r="11">
          <cell r="I11">
            <v>29820.497999999996</v>
          </cell>
        </row>
        <row r="12">
          <cell r="H12">
            <v>5112.7919999999995</v>
          </cell>
          <cell r="J12">
            <v>4899.8870000000006</v>
          </cell>
        </row>
        <row r="13">
          <cell r="H13">
            <v>22002</v>
          </cell>
          <cell r="J13">
            <v>15908</v>
          </cell>
        </row>
        <row r="15">
          <cell r="H15">
            <v>16851.456000000002</v>
          </cell>
          <cell r="J15">
            <v>11178.941000000001</v>
          </cell>
        </row>
        <row r="16">
          <cell r="H16">
            <v>90000</v>
          </cell>
          <cell r="J16">
            <v>88441</v>
          </cell>
        </row>
        <row r="18">
          <cell r="H18">
            <v>1449.876</v>
          </cell>
          <cell r="J18">
            <v>198.46</v>
          </cell>
        </row>
        <row r="19">
          <cell r="H19">
            <v>6150</v>
          </cell>
          <cell r="J19">
            <v>440</v>
          </cell>
        </row>
        <row r="21">
          <cell r="H21">
            <v>4504.38</v>
          </cell>
          <cell r="J21">
            <v>5873.619999999999</v>
          </cell>
        </row>
        <row r="22">
          <cell r="H22">
            <v>35298</v>
          </cell>
          <cell r="J22">
            <v>35090</v>
          </cell>
        </row>
        <row r="24">
          <cell r="H24">
            <v>990.03</v>
          </cell>
          <cell r="J24">
            <v>483.41399999999999</v>
          </cell>
        </row>
        <row r="25">
          <cell r="H25">
            <v>1506</v>
          </cell>
          <cell r="J25">
            <v>930</v>
          </cell>
        </row>
        <row r="27">
          <cell r="H27">
            <v>1284.9359999999999</v>
          </cell>
          <cell r="J27">
            <v>1118.4000000000001</v>
          </cell>
        </row>
        <row r="28">
          <cell r="H28">
            <v>1428</v>
          </cell>
          <cell r="J28">
            <v>1398</v>
          </cell>
        </row>
        <row r="30">
          <cell r="I30">
            <v>4575.0060000000003</v>
          </cell>
        </row>
        <row r="31">
          <cell r="H31">
            <v>13731.132000000001</v>
          </cell>
          <cell r="J31">
            <v>15564.213</v>
          </cell>
        </row>
        <row r="32">
          <cell r="H32">
            <v>362.02199999999999</v>
          </cell>
          <cell r="J32">
            <v>742.36199999999997</v>
          </cell>
        </row>
        <row r="33">
          <cell r="H33">
            <v>118.42199999999998</v>
          </cell>
          <cell r="J33">
            <v>139.00200000000001</v>
          </cell>
        </row>
        <row r="34">
          <cell r="H34">
            <v>224.928</v>
          </cell>
          <cell r="J34">
            <v>85.40600000000002</v>
          </cell>
        </row>
        <row r="36">
          <cell r="H36">
            <v>976.29000000000008</v>
          </cell>
          <cell r="I36">
            <v>976.5</v>
          </cell>
          <cell r="J36">
            <v>2511.4459999999999</v>
          </cell>
        </row>
        <row r="37">
          <cell r="I37">
            <v>11598.498000000001</v>
          </cell>
        </row>
        <row r="38">
          <cell r="H38">
            <v>4243.95</v>
          </cell>
          <cell r="I38">
            <v>4243.9979999999996</v>
          </cell>
          <cell r="J38">
            <v>5653.2079999999996</v>
          </cell>
        </row>
        <row r="39">
          <cell r="H39">
            <v>522</v>
          </cell>
          <cell r="J39">
            <v>908</v>
          </cell>
        </row>
        <row r="42">
          <cell r="H42">
            <v>913.78800000000001</v>
          </cell>
          <cell r="J42">
            <v>0</v>
          </cell>
        </row>
        <row r="43">
          <cell r="H43">
            <v>11502</v>
          </cell>
          <cell r="J43">
            <v>0</v>
          </cell>
        </row>
        <row r="45">
          <cell r="H45">
            <v>976.22399999999993</v>
          </cell>
          <cell r="I45">
            <v>0</v>
          </cell>
          <cell r="J45">
            <v>2076.0119999999997</v>
          </cell>
        </row>
        <row r="46">
          <cell r="H46">
            <v>8502</v>
          </cell>
          <cell r="J46">
            <v>14614</v>
          </cell>
        </row>
        <row r="48">
          <cell r="H48">
            <v>3093.6480000000001</v>
          </cell>
          <cell r="J48">
            <v>4877.2270000000008</v>
          </cell>
        </row>
        <row r="49">
          <cell r="H49">
            <v>34998</v>
          </cell>
          <cell r="J49">
            <v>31564</v>
          </cell>
        </row>
        <row r="54">
          <cell r="H54">
            <v>46.847999999999999</v>
          </cell>
          <cell r="J54">
            <v>21.103999999999999</v>
          </cell>
        </row>
        <row r="55">
          <cell r="H55">
            <v>186</v>
          </cell>
          <cell r="J55">
            <v>41</v>
          </cell>
        </row>
        <row r="57">
          <cell r="H57">
            <v>83.760000000000019</v>
          </cell>
          <cell r="J57">
            <v>116.25</v>
          </cell>
        </row>
        <row r="58">
          <cell r="H58">
            <v>198</v>
          </cell>
          <cell r="J58">
            <v>300</v>
          </cell>
        </row>
        <row r="60">
          <cell r="H60">
            <v>171.51000000000002</v>
          </cell>
          <cell r="J60">
            <v>231.09399999999999</v>
          </cell>
        </row>
        <row r="61">
          <cell r="H61">
            <v>420</v>
          </cell>
          <cell r="J61">
            <v>435</v>
          </cell>
        </row>
        <row r="63">
          <cell r="H63">
            <v>73.403999999999996</v>
          </cell>
          <cell r="J63">
            <v>47.629999999999995</v>
          </cell>
        </row>
        <row r="64">
          <cell r="H64">
            <v>138</v>
          </cell>
          <cell r="J64">
            <v>110</v>
          </cell>
        </row>
        <row r="66">
          <cell r="H66">
            <v>17.166</v>
          </cell>
          <cell r="J66">
            <v>0</v>
          </cell>
        </row>
        <row r="67">
          <cell r="H67">
            <v>12</v>
          </cell>
          <cell r="J67">
            <v>0</v>
          </cell>
        </row>
        <row r="69">
          <cell r="H69">
            <v>60.047999999999988</v>
          </cell>
          <cell r="J69">
            <v>53.910000000000004</v>
          </cell>
        </row>
        <row r="70">
          <cell r="H70">
            <v>108</v>
          </cell>
          <cell r="J70">
            <v>86.075000000000003</v>
          </cell>
        </row>
        <row r="72">
          <cell r="I72">
            <v>145840.00200000001</v>
          </cell>
          <cell r="J72">
            <v>165773.81399999998</v>
          </cell>
        </row>
        <row r="75">
          <cell r="H75">
            <v>8030.8980000000001</v>
          </cell>
          <cell r="J75">
            <v>10613.166999999999</v>
          </cell>
        </row>
        <row r="76">
          <cell r="H76">
            <v>410790</v>
          </cell>
          <cell r="J76">
            <v>547257.54</v>
          </cell>
        </row>
        <row r="78">
          <cell r="H78">
            <v>7521.8819999999996</v>
          </cell>
          <cell r="J78">
            <v>7359.6009999999997</v>
          </cell>
        </row>
        <row r="79">
          <cell r="H79">
            <v>382794</v>
          </cell>
          <cell r="J79">
            <v>372726</v>
          </cell>
        </row>
        <row r="81">
          <cell r="H81">
            <v>21907.218000000001</v>
          </cell>
          <cell r="J81">
            <v>20594.61</v>
          </cell>
        </row>
        <row r="82">
          <cell r="H82">
            <v>1114872</v>
          </cell>
          <cell r="J82">
            <v>1042765</v>
          </cell>
        </row>
        <row r="84">
          <cell r="H84">
            <v>121646.02800000001</v>
          </cell>
          <cell r="J84">
            <v>99974.343000000008</v>
          </cell>
        </row>
        <row r="85">
          <cell r="H85">
            <v>5776164</v>
          </cell>
          <cell r="J85">
            <v>4776605</v>
          </cell>
        </row>
        <row r="88">
          <cell r="H88">
            <v>120195.15</v>
          </cell>
          <cell r="I88">
            <v>112506.49799999999</v>
          </cell>
          <cell r="J88">
            <v>112858.87</v>
          </cell>
        </row>
        <row r="89">
          <cell r="H89">
            <v>6610.728000000001</v>
          </cell>
          <cell r="I89">
            <v>6075.4979999999996</v>
          </cell>
          <cell r="J89">
            <v>5967.5439999999999</v>
          </cell>
        </row>
        <row r="90">
          <cell r="H90">
            <v>5288.5919999999996</v>
          </cell>
          <cell r="I90">
            <v>5062.9979999999996</v>
          </cell>
          <cell r="J90">
            <v>3259.1330000000003</v>
          </cell>
        </row>
        <row r="91">
          <cell r="H91">
            <v>0</v>
          </cell>
          <cell r="I91">
            <v>1687.5</v>
          </cell>
          <cell r="J91">
            <v>1544.739</v>
          </cell>
        </row>
        <row r="92">
          <cell r="H92">
            <v>0</v>
          </cell>
          <cell r="I92">
            <v>0</v>
          </cell>
          <cell r="J92">
            <v>630.91199999999992</v>
          </cell>
        </row>
        <row r="94">
          <cell r="H94">
            <v>73553.100000000006</v>
          </cell>
          <cell r="I94">
            <v>73318.5</v>
          </cell>
          <cell r="J94">
            <v>73451.667000000001</v>
          </cell>
        </row>
        <row r="96">
          <cell r="H96">
            <v>3529.35</v>
          </cell>
          <cell r="I96">
            <v>1750.0019999999997</v>
          </cell>
          <cell r="J96">
            <v>57.022000000000006</v>
          </cell>
        </row>
        <row r="98">
          <cell r="H98">
            <v>3758.502</v>
          </cell>
          <cell r="I98">
            <v>3258.498</v>
          </cell>
          <cell r="J98">
            <v>2290.402</v>
          </cell>
        </row>
        <row r="99">
          <cell r="I99">
            <v>646.00200000000007</v>
          </cell>
        </row>
        <row r="100">
          <cell r="H100">
            <v>272.69400000000002</v>
          </cell>
          <cell r="J100">
            <v>0</v>
          </cell>
        </row>
        <row r="101">
          <cell r="H101">
            <v>373.524</v>
          </cell>
          <cell r="J101">
            <v>0</v>
          </cell>
        </row>
        <row r="102">
          <cell r="H102">
            <v>0</v>
          </cell>
          <cell r="J102">
            <v>0</v>
          </cell>
        </row>
        <row r="103">
          <cell r="H103">
            <v>7.8540000000000001</v>
          </cell>
          <cell r="I103">
            <v>6.665</v>
          </cell>
          <cell r="J103">
            <v>0</v>
          </cell>
        </row>
        <row r="104">
          <cell r="I104">
            <v>916.99799999999993</v>
          </cell>
        </row>
        <row r="105">
          <cell r="H105">
            <v>261.42599999999999</v>
          </cell>
          <cell r="I105">
            <v>261.49799999999999</v>
          </cell>
          <cell r="J105">
            <v>705.31600000000003</v>
          </cell>
        </row>
        <row r="106">
          <cell r="H106">
            <v>697.25400000000013</v>
          </cell>
          <cell r="I106">
            <v>497.50200000000007</v>
          </cell>
          <cell r="J106">
            <v>742.98899999999992</v>
          </cell>
        </row>
        <row r="107">
          <cell r="H107">
            <v>157.89000000000001</v>
          </cell>
          <cell r="I107">
            <v>157.99799999999999</v>
          </cell>
          <cell r="J107">
            <v>521.75099999999998</v>
          </cell>
        </row>
        <row r="109">
          <cell r="H109">
            <v>548.904</v>
          </cell>
          <cell r="I109">
            <v>349.00200000000007</v>
          </cell>
          <cell r="J109">
            <v>232.72899999999998</v>
          </cell>
        </row>
        <row r="111">
          <cell r="H111">
            <v>2588.2859999999996</v>
          </cell>
          <cell r="I111">
            <v>2588.502</v>
          </cell>
        </row>
        <row r="112">
          <cell r="H112">
            <v>0</v>
          </cell>
          <cell r="J112">
            <v>1978.1489999999999</v>
          </cell>
        </row>
        <row r="113">
          <cell r="H113">
            <v>0</v>
          </cell>
          <cell r="J113">
            <v>221.821</v>
          </cell>
        </row>
        <row r="114">
          <cell r="H114">
            <v>0</v>
          </cell>
          <cell r="J114">
            <v>0</v>
          </cell>
        </row>
        <row r="115">
          <cell r="I115">
            <v>727.99799999999993</v>
          </cell>
        </row>
        <row r="116">
          <cell r="H116">
            <v>517.93200000000002</v>
          </cell>
          <cell r="J116">
            <v>0</v>
          </cell>
        </row>
        <row r="117">
          <cell r="H117">
            <v>190.56</v>
          </cell>
          <cell r="J117">
            <v>0</v>
          </cell>
        </row>
        <row r="118">
          <cell r="H118">
            <v>19.571999999999999</v>
          </cell>
          <cell r="J118">
            <v>0</v>
          </cell>
        </row>
        <row r="119">
          <cell r="I119">
            <v>2139</v>
          </cell>
        </row>
        <row r="120">
          <cell r="H120">
            <v>2285.0940000000001</v>
          </cell>
          <cell r="I120">
            <v>2139</v>
          </cell>
          <cell r="J120">
            <v>2111.6855</v>
          </cell>
        </row>
        <row r="121">
          <cell r="H121">
            <v>4570.1939999999995</v>
          </cell>
          <cell r="I121">
            <v>4278</v>
          </cell>
          <cell r="J121">
            <v>4223.37</v>
          </cell>
        </row>
        <row r="122">
          <cell r="H122">
            <v>1</v>
          </cell>
        </row>
        <row r="123">
          <cell r="H123">
            <v>6.6720000000000006</v>
          </cell>
          <cell r="I123">
            <v>6.4980000000000002</v>
          </cell>
          <cell r="J123">
            <v>0</v>
          </cell>
        </row>
        <row r="124">
          <cell r="H124">
            <v>319.02000000000004</v>
          </cell>
          <cell r="I124">
            <v>313.00200000000007</v>
          </cell>
          <cell r="J124">
            <v>270</v>
          </cell>
        </row>
        <row r="125">
          <cell r="H125">
            <v>2468.1</v>
          </cell>
          <cell r="I125">
            <v>2467.998</v>
          </cell>
          <cell r="J125">
            <v>3083.5630000000001</v>
          </cell>
        </row>
        <row r="126">
          <cell r="H126">
            <v>292.22399999999999</v>
          </cell>
          <cell r="I126">
            <v>292.00200000000001</v>
          </cell>
          <cell r="J126">
            <v>318.54000000000002</v>
          </cell>
        </row>
        <row r="127">
          <cell r="H127">
            <v>228.078</v>
          </cell>
          <cell r="I127">
            <v>228</v>
          </cell>
          <cell r="J127">
            <v>210</v>
          </cell>
        </row>
        <row r="128">
          <cell r="H128">
            <v>0</v>
          </cell>
          <cell r="I128">
            <v>0</v>
          </cell>
          <cell r="J128">
            <v>640.45500000000004</v>
          </cell>
        </row>
        <row r="130">
          <cell r="H130">
            <v>0</v>
          </cell>
          <cell r="I130">
            <v>0</v>
          </cell>
          <cell r="J130">
            <v>40</v>
          </cell>
        </row>
        <row r="131">
          <cell r="H131">
            <v>418.69800000000004</v>
          </cell>
          <cell r="I131">
            <v>418.5</v>
          </cell>
          <cell r="J131">
            <v>417.5</v>
          </cell>
        </row>
        <row r="132">
          <cell r="H132">
            <v>0</v>
          </cell>
          <cell r="I132">
            <v>0</v>
          </cell>
          <cell r="J132">
            <v>0</v>
          </cell>
        </row>
        <row r="133">
          <cell r="H133">
            <v>0</v>
          </cell>
          <cell r="I133">
            <v>0</v>
          </cell>
          <cell r="J133">
            <v>0</v>
          </cell>
        </row>
        <row r="134">
          <cell r="H134">
            <v>38.85</v>
          </cell>
          <cell r="I134">
            <v>39</v>
          </cell>
          <cell r="J134">
            <v>39.731999999999999</v>
          </cell>
        </row>
        <row r="135">
          <cell r="H135">
            <v>0</v>
          </cell>
          <cell r="I135">
            <v>0</v>
          </cell>
          <cell r="J135">
            <v>0</v>
          </cell>
        </row>
        <row r="136">
          <cell r="H136">
            <v>0</v>
          </cell>
          <cell r="I136">
            <v>475.00200000000007</v>
          </cell>
          <cell r="J136">
            <v>475.01600000000008</v>
          </cell>
        </row>
        <row r="137">
          <cell r="H137">
            <v>0</v>
          </cell>
          <cell r="I137">
            <v>499.99799999999993</v>
          </cell>
          <cell r="J137">
            <v>500</v>
          </cell>
        </row>
        <row r="138">
          <cell r="H138">
            <v>16925.580000000002</v>
          </cell>
          <cell r="J138">
            <v>241.268</v>
          </cell>
        </row>
        <row r="139">
          <cell r="H139">
            <v>16925.580000000002</v>
          </cell>
          <cell r="J139">
            <v>27.808</v>
          </cell>
        </row>
        <row r="143">
          <cell r="H143">
            <v>255.31799999999998</v>
          </cell>
          <cell r="I143">
            <v>255</v>
          </cell>
          <cell r="J143">
            <v>239.53500000000003</v>
          </cell>
        </row>
        <row r="144">
          <cell r="H144">
            <v>74.602506562543596</v>
          </cell>
          <cell r="I144">
            <v>74.636780617678383</v>
          </cell>
          <cell r="J144">
            <v>135.953</v>
          </cell>
        </row>
        <row r="145">
          <cell r="H145">
            <v>12388.456999999999</v>
          </cell>
          <cell r="I145">
            <v>9899.0849999999991</v>
          </cell>
          <cell r="J145">
            <v>552</v>
          </cell>
        </row>
        <row r="147">
          <cell r="H147">
            <v>11486.147999999999</v>
          </cell>
          <cell r="I147">
            <v>8498.5019999999986</v>
          </cell>
          <cell r="J147">
            <v>8446.4130000000005</v>
          </cell>
        </row>
        <row r="148">
          <cell r="H148">
            <v>105.29</v>
          </cell>
          <cell r="I148">
            <v>459</v>
          </cell>
          <cell r="J148">
            <v>501.52299999999997</v>
          </cell>
        </row>
        <row r="149">
          <cell r="H149">
            <v>84.231999999999999</v>
          </cell>
          <cell r="I149">
            <v>382.5</v>
          </cell>
          <cell r="J149">
            <v>236.01699999999997</v>
          </cell>
        </row>
        <row r="150">
          <cell r="H150">
            <v>387.9</v>
          </cell>
          <cell r="I150">
            <v>106.25</v>
          </cell>
          <cell r="J150">
            <v>109.357</v>
          </cell>
        </row>
        <row r="151">
          <cell r="H151">
            <v>1195.7449999999999</v>
          </cell>
          <cell r="I151">
            <v>0</v>
          </cell>
          <cell r="J151">
            <v>211.14000000000004</v>
          </cell>
        </row>
        <row r="152">
          <cell r="H152">
            <v>121.36999999999999</v>
          </cell>
          <cell r="I152">
            <v>465.49799999999993</v>
          </cell>
          <cell r="J152">
            <v>801.27199999999993</v>
          </cell>
        </row>
        <row r="153">
          <cell r="I153">
            <v>286.99799999999999</v>
          </cell>
        </row>
        <row r="154">
          <cell r="H154">
            <v>78.037999999999997</v>
          </cell>
          <cell r="J154">
            <v>231.59800000000001</v>
          </cell>
        </row>
        <row r="155">
          <cell r="H155">
            <v>299.67099999999999</v>
          </cell>
          <cell r="J155">
            <v>71.850999999999999</v>
          </cell>
        </row>
        <row r="157">
          <cell r="H157">
            <v>258.99599999999998</v>
          </cell>
          <cell r="I157">
            <v>82.998000000000005</v>
          </cell>
          <cell r="J157">
            <v>160.78700000000001</v>
          </cell>
        </row>
        <row r="158">
          <cell r="I158">
            <v>434.50200000000007</v>
          </cell>
        </row>
        <row r="159">
          <cell r="H159">
            <v>3779.0949506999391</v>
          </cell>
          <cell r="J159">
            <v>483.976</v>
          </cell>
        </row>
        <row r="160">
          <cell r="H160">
            <v>17.759</v>
          </cell>
          <cell r="J160">
            <v>81.87</v>
          </cell>
        </row>
        <row r="162">
          <cell r="H162">
            <v>1231.5896666666667</v>
          </cell>
          <cell r="J162">
            <v>0</v>
          </cell>
        </row>
        <row r="163">
          <cell r="H163">
            <v>11.65</v>
          </cell>
          <cell r="J163">
            <v>0</v>
          </cell>
        </row>
        <row r="165">
          <cell r="H165">
            <v>111.18</v>
          </cell>
          <cell r="J165">
            <v>18.314999999999998</v>
          </cell>
        </row>
        <row r="166">
          <cell r="H166">
            <v>115.28999999999999</v>
          </cell>
          <cell r="J166">
            <v>99</v>
          </cell>
        </row>
        <row r="168">
          <cell r="H168">
            <v>1210.183</v>
          </cell>
          <cell r="J168">
            <v>55.499999999999993</v>
          </cell>
        </row>
        <row r="169">
          <cell r="H169">
            <v>16</v>
          </cell>
          <cell r="J169">
            <v>6</v>
          </cell>
        </row>
        <row r="171">
          <cell r="H171">
            <v>0</v>
          </cell>
          <cell r="J171">
            <v>9.9329999999999998</v>
          </cell>
        </row>
        <row r="172">
          <cell r="H172">
            <v>313.52499999999998</v>
          </cell>
          <cell r="J172">
            <v>99</v>
          </cell>
        </row>
        <row r="174">
          <cell r="H174">
            <v>62.704999999999998</v>
          </cell>
          <cell r="I174">
            <v>376.00200000000007</v>
          </cell>
        </row>
        <row r="175">
          <cell r="H175">
            <v>0</v>
          </cell>
          <cell r="J175">
            <v>293.36</v>
          </cell>
        </row>
        <row r="176">
          <cell r="H176">
            <v>324.53000000000003</v>
          </cell>
          <cell r="J176">
            <v>101.821</v>
          </cell>
        </row>
        <row r="177">
          <cell r="H177">
            <v>11.165000000000001</v>
          </cell>
          <cell r="J177">
            <v>0</v>
          </cell>
        </row>
        <row r="178">
          <cell r="H178">
            <v>76.071000000000012</v>
          </cell>
          <cell r="I178">
            <v>389.50200000000007</v>
          </cell>
          <cell r="J178">
            <v>457.38900000000001</v>
          </cell>
        </row>
        <row r="180">
          <cell r="H180">
            <v>308.69799999999998</v>
          </cell>
          <cell r="J180">
            <v>0</v>
          </cell>
        </row>
        <row r="182">
          <cell r="H182">
            <v>507.43299999999999</v>
          </cell>
          <cell r="I182">
            <v>367.99799999999993</v>
          </cell>
          <cell r="J182">
            <v>0</v>
          </cell>
        </row>
        <row r="183">
          <cell r="H183">
            <v>647.02200000000005</v>
          </cell>
          <cell r="I183">
            <v>2434.165</v>
          </cell>
          <cell r="J183">
            <v>1454.7470000000001</v>
          </cell>
        </row>
        <row r="184">
          <cell r="H184">
            <v>341.81799999999998</v>
          </cell>
          <cell r="I184">
            <v>446.25</v>
          </cell>
          <cell r="J184">
            <v>271.51100000000002</v>
          </cell>
        </row>
        <row r="185">
          <cell r="H185">
            <v>191.97900000000001</v>
          </cell>
          <cell r="I185">
            <v>465.83500000000004</v>
          </cell>
          <cell r="J185">
            <v>500.80799999999999</v>
          </cell>
        </row>
        <row r="187">
          <cell r="H187">
            <v>131.75399999999999</v>
          </cell>
          <cell r="I187">
            <v>0</v>
          </cell>
          <cell r="J187">
            <v>0</v>
          </cell>
        </row>
        <row r="188">
          <cell r="H188">
            <v>942.6840000000002</v>
          </cell>
          <cell r="I188">
            <v>0</v>
          </cell>
          <cell r="J188">
            <v>0</v>
          </cell>
        </row>
        <row r="189">
          <cell r="H189">
            <v>22.5</v>
          </cell>
          <cell r="I189">
            <v>0</v>
          </cell>
          <cell r="J189">
            <v>0</v>
          </cell>
        </row>
        <row r="191">
          <cell r="H191">
            <v>7.4550000000000001</v>
          </cell>
          <cell r="I191">
            <v>0</v>
          </cell>
          <cell r="J191">
            <v>0</v>
          </cell>
        </row>
        <row r="192">
          <cell r="H192">
            <v>763.44600000000003</v>
          </cell>
          <cell r="I192">
            <v>133.5</v>
          </cell>
          <cell r="J192">
            <v>185.95100000000002</v>
          </cell>
        </row>
        <row r="193">
          <cell r="H193">
            <v>168.31100000000001</v>
          </cell>
          <cell r="I193">
            <v>9</v>
          </cell>
          <cell r="J193">
            <v>10.09</v>
          </cell>
        </row>
        <row r="195">
          <cell r="H195">
            <v>73.193999999999988</v>
          </cell>
          <cell r="I195">
            <v>199.99799999999999</v>
          </cell>
          <cell r="J195">
            <v>224.01599999999999</v>
          </cell>
        </row>
        <row r="196">
          <cell r="H196">
            <v>181.977</v>
          </cell>
          <cell r="I196">
            <v>538.99799999999993</v>
          </cell>
          <cell r="J196">
            <v>1.8260000000000001</v>
          </cell>
        </row>
        <row r="197">
          <cell r="H197">
            <v>87.055999999999997</v>
          </cell>
          <cell r="I197">
            <v>48</v>
          </cell>
          <cell r="J197">
            <v>23.134</v>
          </cell>
        </row>
        <row r="198">
          <cell r="H198">
            <v>20.147000000000002</v>
          </cell>
          <cell r="I198">
            <v>110.50200000000001</v>
          </cell>
          <cell r="J198">
            <v>86.930999999999997</v>
          </cell>
        </row>
        <row r="199">
          <cell r="H199">
            <v>15.818</v>
          </cell>
          <cell r="I199">
            <v>94.998000000000005</v>
          </cell>
          <cell r="J199">
            <v>0</v>
          </cell>
        </row>
        <row r="200">
          <cell r="H200">
            <v>19.957000000000001</v>
          </cell>
          <cell r="I200">
            <v>1.998</v>
          </cell>
          <cell r="J200">
            <v>0</v>
          </cell>
        </row>
        <row r="201">
          <cell r="H201">
            <v>0</v>
          </cell>
          <cell r="I201">
            <v>0</v>
          </cell>
          <cell r="J201">
            <v>0</v>
          </cell>
        </row>
        <row r="202">
          <cell r="H202">
            <v>3.923</v>
          </cell>
          <cell r="I202">
            <v>23.502000000000002</v>
          </cell>
          <cell r="J202">
            <v>12.776</v>
          </cell>
        </row>
        <row r="203">
          <cell r="J203">
            <v>0</v>
          </cell>
        </row>
        <row r="204">
          <cell r="J204">
            <v>0</v>
          </cell>
        </row>
        <row r="205">
          <cell r="J205">
            <v>0</v>
          </cell>
        </row>
        <row r="206">
          <cell r="H206">
            <v>7349.96</v>
          </cell>
          <cell r="I206">
            <v>0</v>
          </cell>
          <cell r="J206">
            <v>0</v>
          </cell>
        </row>
        <row r="208">
          <cell r="H208">
            <v>4266.9520000000002</v>
          </cell>
          <cell r="I208">
            <v>8820.4980000000014</v>
          </cell>
          <cell r="J208">
            <v>23016.353579999966</v>
          </cell>
        </row>
        <row r="210">
          <cell r="H210">
            <v>4367.8869999999997</v>
          </cell>
          <cell r="I210">
            <v>3141.6600000000003</v>
          </cell>
          <cell r="J210">
            <v>3428.3490000000002</v>
          </cell>
        </row>
        <row r="211">
          <cell r="H211">
            <v>78051.782966600978</v>
          </cell>
        </row>
        <row r="212">
          <cell r="H212">
            <v>1773.2339999999999</v>
          </cell>
          <cell r="I212">
            <v>4278</v>
          </cell>
          <cell r="J212">
            <v>4223.37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8"/>
  <sheetViews>
    <sheetView topLeftCell="A112" workbookViewId="0">
      <selection activeCell="K136" sqref="K136"/>
    </sheetView>
  </sheetViews>
  <sheetFormatPr defaultRowHeight="15" outlineLevelCol="1"/>
  <cols>
    <col min="1" max="1" width="7.5703125" style="7" customWidth="1"/>
    <col min="2" max="2" width="30.140625" style="7" customWidth="1"/>
    <col min="3" max="3" width="11.42578125" style="7" customWidth="1"/>
    <col min="4" max="4" width="14.85546875" style="7" customWidth="1"/>
    <col min="5" max="5" width="12" style="168" hidden="1" customWidth="1" outlineLevel="1"/>
    <col min="6" max="6" width="10.7109375" style="178" hidden="1" customWidth="1" outlineLevel="1"/>
    <col min="7" max="7" width="10.7109375" style="151" hidden="1" customWidth="1" outlineLevel="1"/>
    <col min="8" max="8" width="10.28515625" style="159" hidden="1" customWidth="1" outlineLevel="1"/>
    <col min="9" max="9" width="10.28515625" style="143" hidden="1" customWidth="1" outlineLevel="1"/>
    <col min="10" max="10" width="11" style="7" hidden="1" customWidth="1" outlineLevel="1"/>
    <col min="11" max="11" width="13" style="7" customWidth="1" collapsed="1"/>
    <col min="12" max="12" width="13.42578125" style="7" customWidth="1"/>
    <col min="13" max="13" width="9.140625" style="7" customWidth="1"/>
    <col min="14" max="14" width="22.85546875" style="7" hidden="1" customWidth="1"/>
    <col min="15" max="16384" width="9.140625" style="7"/>
  </cols>
  <sheetData>
    <row r="1" spans="1:14">
      <c r="A1" s="274" t="s">
        <v>644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4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</row>
    <row r="3" spans="1:14">
      <c r="A3" s="275" t="s">
        <v>646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ht="35.25" customHeight="1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</row>
    <row r="5" spans="1:14" ht="15.75">
      <c r="A5" s="8"/>
      <c r="B5" s="8"/>
      <c r="C5" s="8"/>
      <c r="D5" s="8"/>
      <c r="E5" s="160"/>
      <c r="F5" s="170"/>
      <c r="G5" s="144"/>
      <c r="H5" s="152"/>
      <c r="I5" s="136"/>
      <c r="J5" s="31"/>
      <c r="K5" s="232"/>
      <c r="L5" s="8"/>
      <c r="M5" s="8"/>
      <c r="N5" s="9" t="s">
        <v>0</v>
      </c>
    </row>
    <row r="6" spans="1:14" ht="15.75" customHeight="1">
      <c r="A6" s="276" t="s">
        <v>1</v>
      </c>
      <c r="B6" s="277" t="s">
        <v>2</v>
      </c>
      <c r="C6" s="276" t="s">
        <v>3</v>
      </c>
      <c r="D6" s="276" t="s">
        <v>4</v>
      </c>
      <c r="E6" s="278" t="s">
        <v>5</v>
      </c>
      <c r="F6" s="280" t="s">
        <v>6</v>
      </c>
      <c r="G6" s="282" t="s">
        <v>7</v>
      </c>
      <c r="H6" s="296" t="s">
        <v>530</v>
      </c>
      <c r="I6" s="298" t="s">
        <v>531</v>
      </c>
      <c r="J6" s="276" t="s">
        <v>8</v>
      </c>
      <c r="K6" s="276" t="s">
        <v>9</v>
      </c>
      <c r="L6" s="276" t="s">
        <v>10</v>
      </c>
      <c r="M6" s="276"/>
      <c r="N6" s="284" t="s">
        <v>11</v>
      </c>
    </row>
    <row r="7" spans="1:14" ht="48.75" customHeight="1">
      <c r="A7" s="276"/>
      <c r="B7" s="277"/>
      <c r="C7" s="277"/>
      <c r="D7" s="277"/>
      <c r="E7" s="279"/>
      <c r="F7" s="281"/>
      <c r="G7" s="283"/>
      <c r="H7" s="297"/>
      <c r="I7" s="299"/>
      <c r="J7" s="276"/>
      <c r="K7" s="277"/>
      <c r="L7" s="1" t="s">
        <v>12</v>
      </c>
      <c r="M7" s="1" t="s">
        <v>13</v>
      </c>
      <c r="N7" s="285"/>
    </row>
    <row r="8" spans="1:14" ht="17.100000000000001" customHeight="1">
      <c r="A8" s="10">
        <v>1</v>
      </c>
      <c r="B8" s="11">
        <v>2</v>
      </c>
      <c r="C8" s="11">
        <v>3</v>
      </c>
      <c r="D8" s="11">
        <v>4</v>
      </c>
      <c r="E8" s="161"/>
      <c r="F8" s="171"/>
      <c r="G8" s="145"/>
      <c r="H8" s="153"/>
      <c r="I8" s="137"/>
      <c r="J8" s="11"/>
      <c r="K8" s="11">
        <v>5</v>
      </c>
      <c r="L8" s="11">
        <v>6</v>
      </c>
      <c r="M8" s="11">
        <v>7</v>
      </c>
      <c r="N8" s="11">
        <v>8</v>
      </c>
    </row>
    <row r="9" spans="1:14" ht="49.5" customHeight="1">
      <c r="A9" s="12" t="s">
        <v>14</v>
      </c>
      <c r="B9" s="13" t="s">
        <v>15</v>
      </c>
      <c r="C9" s="14" t="s">
        <v>16</v>
      </c>
      <c r="D9" s="6">
        <v>95538.505999999994</v>
      </c>
      <c r="E9" s="116">
        <f>E10+E54+E60+E61+E62</f>
        <v>20776.878000000004</v>
      </c>
      <c r="F9" s="120">
        <f t="shared" ref="F9:J9" si="0">F10+F54+F60+F61+F62</f>
        <v>15451.649000000001</v>
      </c>
      <c r="G9" s="124">
        <f t="shared" si="0"/>
        <v>22532.231</v>
      </c>
      <c r="H9" s="128">
        <f t="shared" si="0"/>
        <v>6471.3810000000003</v>
      </c>
      <c r="I9" s="132">
        <f>I10+I54+I60+I61+I62</f>
        <v>51410.118999999999</v>
      </c>
      <c r="J9" s="4">
        <f t="shared" si="0"/>
        <v>59.426000000000002</v>
      </c>
      <c r="K9" s="4">
        <f>K10+K54+K60+K61+K62</f>
        <v>90779.885000000009</v>
      </c>
      <c r="L9" s="4">
        <f t="shared" ref="L9:L10" si="1">K9-D9</f>
        <v>-4758.6209999999846</v>
      </c>
      <c r="M9" s="15">
        <f t="shared" ref="M9:M40" si="2">K9/D9*100-100</f>
        <v>-4.9808409187390765</v>
      </c>
      <c r="N9" s="16"/>
    </row>
    <row r="10" spans="1:14" ht="31.5" customHeight="1">
      <c r="A10" s="12">
        <v>1</v>
      </c>
      <c r="B10" s="13" t="s">
        <v>17</v>
      </c>
      <c r="C10" s="14" t="s">
        <v>16</v>
      </c>
      <c r="D10" s="6">
        <f>D11+D12+D13+D42-0.002</f>
        <v>9211.4619999999995</v>
      </c>
      <c r="E10" s="162">
        <f>E11+E12+E13+E42</f>
        <v>4269.9930000000004</v>
      </c>
      <c r="F10" s="172">
        <f t="shared" ref="F10:J10" si="3">F11+F12+F13+F42</f>
        <v>2524.297</v>
      </c>
      <c r="G10" s="146">
        <f t="shared" si="3"/>
        <v>2823.4920000000002</v>
      </c>
      <c r="H10" s="154">
        <f t="shared" si="3"/>
        <v>194.59699999999998</v>
      </c>
      <c r="I10" s="240">
        <f>I11+I12+I13+I42</f>
        <v>6200.241</v>
      </c>
      <c r="J10" s="6">
        <f t="shared" si="3"/>
        <v>0</v>
      </c>
      <c r="K10" s="6">
        <f>K11+K12+K13+K42</f>
        <v>15545.046000000002</v>
      </c>
      <c r="L10" s="4">
        <f t="shared" si="1"/>
        <v>6333.5840000000026</v>
      </c>
      <c r="M10" s="15">
        <f t="shared" si="2"/>
        <v>68.75764129516034</v>
      </c>
      <c r="N10" s="16"/>
    </row>
    <row r="11" spans="1:14" ht="63">
      <c r="A11" s="17" t="s">
        <v>18</v>
      </c>
      <c r="B11" s="18" t="s">
        <v>19</v>
      </c>
      <c r="C11" s="19" t="s">
        <v>16</v>
      </c>
      <c r="D11" s="5">
        <v>606.86699999999996</v>
      </c>
      <c r="E11" s="117">
        <f>6.55+1.52</f>
        <v>8.07</v>
      </c>
      <c r="F11" s="121">
        <v>124.426</v>
      </c>
      <c r="G11" s="125">
        <v>274.82600000000002</v>
      </c>
      <c r="H11" s="129">
        <v>43.497999999999998</v>
      </c>
      <c r="I11" s="133">
        <v>509.28</v>
      </c>
      <c r="J11" s="2"/>
      <c r="K11" s="2">
        <f>SUM(E11:J11)</f>
        <v>960.09999999999991</v>
      </c>
      <c r="L11" s="2">
        <f>K11-D11</f>
        <v>353.23299999999995</v>
      </c>
      <c r="M11" s="3">
        <f t="shared" si="2"/>
        <v>58.205999008019887</v>
      </c>
      <c r="N11" s="33" t="s">
        <v>220</v>
      </c>
    </row>
    <row r="12" spans="1:14" ht="17.100000000000001" customHeight="1">
      <c r="A12" s="17" t="s">
        <v>20</v>
      </c>
      <c r="B12" s="18" t="s">
        <v>21</v>
      </c>
      <c r="C12" s="19" t="s">
        <v>16</v>
      </c>
      <c r="D12" s="5">
        <v>197.77</v>
      </c>
      <c r="E12" s="117">
        <v>90.992999999999995</v>
      </c>
      <c r="F12" s="121">
        <v>163.654</v>
      </c>
      <c r="G12" s="125">
        <v>794.82500000000005</v>
      </c>
      <c r="H12" s="129">
        <v>6.9939999999999998</v>
      </c>
      <c r="I12" s="133">
        <v>1290.9770000000001</v>
      </c>
      <c r="J12" s="2"/>
      <c r="K12" s="2">
        <f>SUM(E12:J12)</f>
        <v>2347.4430000000002</v>
      </c>
      <c r="L12" s="2">
        <f t="shared" ref="L12:L75" si="4">K12-D12</f>
        <v>2149.6730000000002</v>
      </c>
      <c r="M12" s="3">
        <f t="shared" si="2"/>
        <v>1086.9560600697782</v>
      </c>
      <c r="N12" s="20"/>
    </row>
    <row r="13" spans="1:14" ht="17.100000000000001" customHeight="1">
      <c r="A13" s="17" t="s">
        <v>22</v>
      </c>
      <c r="B13" s="18" t="s">
        <v>23</v>
      </c>
      <c r="C13" s="19" t="s">
        <v>16</v>
      </c>
      <c r="D13" s="5">
        <f>D14</f>
        <v>3206.5640000000008</v>
      </c>
      <c r="E13" s="118">
        <f>E14</f>
        <v>1948.5280000000002</v>
      </c>
      <c r="F13" s="122">
        <f t="shared" ref="F13:J13" si="5">F14</f>
        <v>1243.2660000000001</v>
      </c>
      <c r="G13" s="126">
        <f t="shared" si="5"/>
        <v>326.36700000000002</v>
      </c>
      <c r="H13" s="130">
        <f t="shared" si="5"/>
        <v>144.10499999999999</v>
      </c>
      <c r="I13" s="134">
        <f t="shared" si="5"/>
        <v>4399.9839999999995</v>
      </c>
      <c r="J13" s="5">
        <f t="shared" si="5"/>
        <v>0</v>
      </c>
      <c r="K13" s="5">
        <f>K14</f>
        <v>7594.6760000000004</v>
      </c>
      <c r="L13" s="2">
        <f t="shared" si="4"/>
        <v>4388.1119999999992</v>
      </c>
      <c r="M13" s="3">
        <f t="shared" si="2"/>
        <v>136.84779096877526</v>
      </c>
      <c r="N13" s="20"/>
    </row>
    <row r="14" spans="1:14" ht="17.100000000000001" customHeight="1">
      <c r="A14" s="17"/>
      <c r="B14" s="18" t="s">
        <v>24</v>
      </c>
      <c r="C14" s="19" t="s">
        <v>16</v>
      </c>
      <c r="D14" s="5">
        <f>D15+D22+D28+0.001</f>
        <v>3206.5640000000008</v>
      </c>
      <c r="E14" s="118">
        <f t="shared" ref="E14:J14" si="6">E15+E22+E28+E25</f>
        <v>1948.5280000000002</v>
      </c>
      <c r="F14" s="122">
        <f t="shared" si="6"/>
        <v>1243.2660000000001</v>
      </c>
      <c r="G14" s="126">
        <f t="shared" si="6"/>
        <v>326.36700000000002</v>
      </c>
      <c r="H14" s="130">
        <f t="shared" si="6"/>
        <v>144.10499999999999</v>
      </c>
      <c r="I14" s="134">
        <f t="shared" si="6"/>
        <v>4399.9839999999995</v>
      </c>
      <c r="J14" s="5">
        <f t="shared" si="6"/>
        <v>0</v>
      </c>
      <c r="K14" s="5">
        <f>K15+K22+K28</f>
        <v>7594.6760000000004</v>
      </c>
      <c r="L14" s="2">
        <f t="shared" si="4"/>
        <v>4388.1119999999992</v>
      </c>
      <c r="M14" s="3">
        <f t="shared" si="2"/>
        <v>136.84779096877526</v>
      </c>
      <c r="N14" s="20"/>
    </row>
    <row r="15" spans="1:14" ht="17.100000000000001" customHeight="1">
      <c r="A15" s="17" t="s">
        <v>25</v>
      </c>
      <c r="B15" s="18" t="s">
        <v>26</v>
      </c>
      <c r="C15" s="19" t="s">
        <v>16</v>
      </c>
      <c r="D15" s="5">
        <v>2001.47</v>
      </c>
      <c r="E15" s="117">
        <f>E16+E19</f>
        <v>601.61199999999997</v>
      </c>
      <c r="F15" s="121">
        <f t="shared" ref="F15:K15" si="7">F16+F19</f>
        <v>358.92700000000002</v>
      </c>
      <c r="G15" s="125">
        <f t="shared" si="7"/>
        <v>250.10499999999999</v>
      </c>
      <c r="H15" s="129">
        <f t="shared" si="7"/>
        <v>144.10499999999999</v>
      </c>
      <c r="I15" s="133">
        <f t="shared" si="7"/>
        <v>2332.069</v>
      </c>
      <c r="J15" s="2">
        <f t="shared" si="7"/>
        <v>0</v>
      </c>
      <c r="K15" s="2">
        <f t="shared" si="7"/>
        <v>3686.8180000000002</v>
      </c>
      <c r="L15" s="2">
        <f t="shared" si="4"/>
        <v>1685.3480000000002</v>
      </c>
      <c r="M15" s="3">
        <f t="shared" si="2"/>
        <v>84.205508950921057</v>
      </c>
      <c r="N15" s="20"/>
    </row>
    <row r="16" spans="1:14" ht="17.100000000000001" customHeight="1">
      <c r="A16" s="17"/>
      <c r="B16" s="18" t="s">
        <v>27</v>
      </c>
      <c r="C16" s="19" t="s">
        <v>16</v>
      </c>
      <c r="D16" s="5">
        <v>1034</v>
      </c>
      <c r="E16" s="117">
        <v>601.61199999999997</v>
      </c>
      <c r="F16" s="121">
        <v>358.92700000000002</v>
      </c>
      <c r="G16" s="125">
        <v>250.10499999999999</v>
      </c>
      <c r="H16" s="129">
        <v>144.10499999999999</v>
      </c>
      <c r="I16" s="133">
        <f>2241.761+90.308</f>
        <v>2332.069</v>
      </c>
      <c r="J16" s="2"/>
      <c r="K16" s="2">
        <f>SUM(E16:J16)</f>
        <v>3686.8180000000002</v>
      </c>
      <c r="L16" s="2">
        <f t="shared" si="4"/>
        <v>2652.8180000000002</v>
      </c>
      <c r="M16" s="3">
        <f t="shared" si="2"/>
        <v>256.55880077369437</v>
      </c>
      <c r="N16" s="20"/>
    </row>
    <row r="17" spans="1:14" ht="17.100000000000001" customHeight="1">
      <c r="A17" s="17"/>
      <c r="B17" s="21" t="s">
        <v>28</v>
      </c>
      <c r="C17" s="19" t="s">
        <v>29</v>
      </c>
      <c r="D17" s="3">
        <v>9000</v>
      </c>
      <c r="E17" s="163"/>
      <c r="F17" s="173"/>
      <c r="G17" s="147"/>
      <c r="H17" s="155"/>
      <c r="I17" s="139"/>
      <c r="J17" s="3"/>
      <c r="K17" s="3">
        <f>SUM(E17:J17)</f>
        <v>0</v>
      </c>
      <c r="L17" s="2">
        <f t="shared" si="4"/>
        <v>-9000</v>
      </c>
      <c r="M17" s="3">
        <f t="shared" si="2"/>
        <v>-100</v>
      </c>
      <c r="N17" s="20"/>
    </row>
    <row r="18" spans="1:14" ht="17.100000000000001" customHeight="1">
      <c r="A18" s="17"/>
      <c r="B18" s="21" t="s">
        <v>30</v>
      </c>
      <c r="C18" s="19" t="s">
        <v>31</v>
      </c>
      <c r="D18" s="2">
        <v>121.74</v>
      </c>
      <c r="E18" s="117"/>
      <c r="F18" s="121"/>
      <c r="G18" s="125"/>
      <c r="H18" s="129"/>
      <c r="I18" s="133"/>
      <c r="J18" s="2"/>
      <c r="K18" s="3">
        <f>SUM(E18:J18)</f>
        <v>0</v>
      </c>
      <c r="L18" s="2">
        <f t="shared" si="4"/>
        <v>-121.74</v>
      </c>
      <c r="M18" s="3">
        <f t="shared" si="2"/>
        <v>-100</v>
      </c>
      <c r="N18" s="20"/>
    </row>
    <row r="19" spans="1:14" ht="17.100000000000001" customHeight="1">
      <c r="A19" s="17"/>
      <c r="B19" s="18" t="s">
        <v>32</v>
      </c>
      <c r="C19" s="19" t="s">
        <v>16</v>
      </c>
      <c r="D19" s="5">
        <v>967.82</v>
      </c>
      <c r="E19" s="117"/>
      <c r="F19" s="121"/>
      <c r="G19" s="125"/>
      <c r="H19" s="129"/>
      <c r="I19" s="133"/>
      <c r="J19" s="2"/>
      <c r="K19" s="2">
        <f>SUM(E19:J19)</f>
        <v>0</v>
      </c>
      <c r="L19" s="2">
        <f t="shared" si="4"/>
        <v>-967.82</v>
      </c>
      <c r="M19" s="3">
        <f t="shared" si="2"/>
        <v>-100</v>
      </c>
      <c r="N19" s="20"/>
    </row>
    <row r="20" spans="1:14" ht="17.100000000000001" customHeight="1">
      <c r="A20" s="17"/>
      <c r="B20" s="21" t="s">
        <v>28</v>
      </c>
      <c r="C20" s="19" t="s">
        <v>29</v>
      </c>
      <c r="D20" s="3">
        <v>12180</v>
      </c>
      <c r="E20" s="117"/>
      <c r="F20" s="121"/>
      <c r="G20" s="125"/>
      <c r="H20" s="129"/>
      <c r="I20" s="133"/>
      <c r="J20" s="2"/>
      <c r="K20" s="2">
        <f>SUM(E20:J20)</f>
        <v>0</v>
      </c>
      <c r="L20" s="2">
        <f t="shared" si="4"/>
        <v>-12180</v>
      </c>
      <c r="M20" s="3">
        <f t="shared" si="2"/>
        <v>-100</v>
      </c>
      <c r="N20" s="20"/>
    </row>
    <row r="21" spans="1:14" ht="17.100000000000001" customHeight="1">
      <c r="A21" s="17"/>
      <c r="B21" s="21" t="s">
        <v>30</v>
      </c>
      <c r="C21" s="19" t="s">
        <v>31</v>
      </c>
      <c r="D21" s="2">
        <v>79.459999999999994</v>
      </c>
      <c r="E21" s="117"/>
      <c r="F21" s="121"/>
      <c r="G21" s="125"/>
      <c r="H21" s="129"/>
      <c r="I21" s="133"/>
      <c r="J21" s="2"/>
      <c r="K21" s="2"/>
      <c r="L21" s="2">
        <f t="shared" si="4"/>
        <v>-79.459999999999994</v>
      </c>
      <c r="M21" s="3">
        <f t="shared" si="2"/>
        <v>-100</v>
      </c>
      <c r="N21" s="20"/>
    </row>
    <row r="22" spans="1:14" ht="17.100000000000001" customHeight="1">
      <c r="A22" s="17" t="s">
        <v>33</v>
      </c>
      <c r="B22" s="18" t="s">
        <v>34</v>
      </c>
      <c r="C22" s="19" t="s">
        <v>16</v>
      </c>
      <c r="D22" s="5">
        <v>1030.6300000000001</v>
      </c>
      <c r="E22" s="118">
        <f>322.648+1024.268</f>
        <v>1346.9160000000002</v>
      </c>
      <c r="F22" s="122">
        <f>193.639+690.7</f>
        <v>884.33900000000006</v>
      </c>
      <c r="G22" s="126">
        <f>40.462</f>
        <v>40.462000000000003</v>
      </c>
      <c r="H22" s="130"/>
      <c r="I22" s="134">
        <f>1495.895</f>
        <v>1495.895</v>
      </c>
      <c r="J22" s="2"/>
      <c r="K22" s="2">
        <f t="shared" ref="K22:K27" si="8">SUM(E22:J22)</f>
        <v>3767.6120000000001</v>
      </c>
      <c r="L22" s="2">
        <f t="shared" si="4"/>
        <v>2736.982</v>
      </c>
      <c r="M22" s="3">
        <f t="shared" si="2"/>
        <v>265.56397543250239</v>
      </c>
      <c r="N22" s="20"/>
    </row>
    <row r="23" spans="1:14" ht="17.100000000000001" customHeight="1">
      <c r="A23" s="17"/>
      <c r="B23" s="21" t="s">
        <v>28</v>
      </c>
      <c r="C23" s="19" t="s">
        <v>29</v>
      </c>
      <c r="D23" s="3">
        <v>9790</v>
      </c>
      <c r="E23" s="163"/>
      <c r="F23" s="173"/>
      <c r="G23" s="147"/>
      <c r="H23" s="155"/>
      <c r="I23" s="139"/>
      <c r="J23" s="3"/>
      <c r="K23" s="3">
        <f t="shared" si="8"/>
        <v>0</v>
      </c>
      <c r="L23" s="2">
        <f t="shared" si="4"/>
        <v>-9790</v>
      </c>
      <c r="M23" s="3">
        <f t="shared" si="2"/>
        <v>-100</v>
      </c>
      <c r="N23" s="20"/>
    </row>
    <row r="24" spans="1:14" ht="17.100000000000001" customHeight="1">
      <c r="A24" s="17"/>
      <c r="B24" s="21" t="s">
        <v>30</v>
      </c>
      <c r="C24" s="19" t="s">
        <v>31</v>
      </c>
      <c r="D24" s="2">
        <v>105.27</v>
      </c>
      <c r="E24" s="117"/>
      <c r="F24" s="121"/>
      <c r="G24" s="125"/>
      <c r="H24" s="129"/>
      <c r="I24" s="133"/>
      <c r="J24" s="2"/>
      <c r="K24" s="2">
        <f t="shared" si="8"/>
        <v>0</v>
      </c>
      <c r="L24" s="2">
        <f t="shared" si="4"/>
        <v>-105.27</v>
      </c>
      <c r="M24" s="3">
        <f t="shared" si="2"/>
        <v>-100</v>
      </c>
      <c r="N24" s="20"/>
    </row>
    <row r="25" spans="1:14" ht="17.100000000000001" customHeight="1">
      <c r="A25" s="17" t="s">
        <v>35</v>
      </c>
      <c r="B25" s="23" t="s">
        <v>186</v>
      </c>
      <c r="C25" s="19" t="s">
        <v>16</v>
      </c>
      <c r="D25" s="2"/>
      <c r="E25" s="117"/>
      <c r="F25" s="121"/>
      <c r="G25" s="125"/>
      <c r="H25" s="129"/>
      <c r="I25" s="133">
        <f>434.332+33.242</f>
        <v>467.57400000000001</v>
      </c>
      <c r="J25" s="2"/>
      <c r="K25" s="2">
        <f t="shared" si="8"/>
        <v>467.57400000000001</v>
      </c>
      <c r="L25" s="2">
        <f t="shared" si="4"/>
        <v>467.57400000000001</v>
      </c>
      <c r="M25" s="3" t="e">
        <f t="shared" si="2"/>
        <v>#DIV/0!</v>
      </c>
      <c r="N25" s="20"/>
    </row>
    <row r="26" spans="1:14" ht="17.100000000000001" customHeight="1">
      <c r="A26" s="17"/>
      <c r="B26" s="21" t="s">
        <v>28</v>
      </c>
      <c r="C26" s="19" t="s">
        <v>29</v>
      </c>
      <c r="D26" s="2"/>
      <c r="E26" s="117"/>
      <c r="F26" s="121"/>
      <c r="G26" s="125"/>
      <c r="H26" s="129"/>
      <c r="I26" s="139"/>
      <c r="J26" s="2"/>
      <c r="K26" s="22">
        <f t="shared" si="8"/>
        <v>0</v>
      </c>
      <c r="L26" s="2">
        <f t="shared" si="4"/>
        <v>0</v>
      </c>
      <c r="M26" s="3" t="e">
        <f t="shared" si="2"/>
        <v>#DIV/0!</v>
      </c>
      <c r="N26" s="20"/>
    </row>
    <row r="27" spans="1:14" ht="17.100000000000001" customHeight="1">
      <c r="A27" s="17"/>
      <c r="B27" s="21" t="s">
        <v>30</v>
      </c>
      <c r="C27" s="19" t="s">
        <v>31</v>
      </c>
      <c r="D27" s="2"/>
      <c r="E27" s="117"/>
      <c r="F27" s="121"/>
      <c r="G27" s="125"/>
      <c r="H27" s="129"/>
      <c r="I27" s="133"/>
      <c r="J27" s="2"/>
      <c r="K27" s="22">
        <f t="shared" si="8"/>
        <v>0</v>
      </c>
      <c r="L27" s="2">
        <f t="shared" si="4"/>
        <v>0</v>
      </c>
      <c r="M27" s="3" t="e">
        <f t="shared" si="2"/>
        <v>#DIV/0!</v>
      </c>
      <c r="N27" s="20"/>
    </row>
    <row r="28" spans="1:14" ht="17.100000000000001" customHeight="1">
      <c r="A28" s="17" t="s">
        <v>35</v>
      </c>
      <c r="B28" s="18" t="s">
        <v>36</v>
      </c>
      <c r="C28" s="19" t="s">
        <v>16</v>
      </c>
      <c r="D28" s="5">
        <v>174.46299999999999</v>
      </c>
      <c r="E28" s="118">
        <f>E30+E33+E36+E39</f>
        <v>0</v>
      </c>
      <c r="F28" s="122">
        <f t="shared" ref="F28:J29" si="9">F30+F33+F36+F39</f>
        <v>0</v>
      </c>
      <c r="G28" s="126">
        <f t="shared" si="9"/>
        <v>35.799999999999997</v>
      </c>
      <c r="H28" s="130">
        <f t="shared" si="9"/>
        <v>0</v>
      </c>
      <c r="I28" s="134">
        <f t="shared" si="9"/>
        <v>104.446</v>
      </c>
      <c r="J28" s="5">
        <f t="shared" si="9"/>
        <v>0</v>
      </c>
      <c r="K28" s="5">
        <f>K30+K33+K36+K39</f>
        <v>140.24599999999998</v>
      </c>
      <c r="L28" s="2">
        <f t="shared" si="4"/>
        <v>-34.217000000000013</v>
      </c>
      <c r="M28" s="3">
        <f t="shared" si="2"/>
        <v>-19.612754566870919</v>
      </c>
      <c r="N28" s="20" t="s">
        <v>221</v>
      </c>
    </row>
    <row r="29" spans="1:14" ht="17.100000000000001" customHeight="1">
      <c r="A29" s="17"/>
      <c r="B29" s="21" t="s">
        <v>28</v>
      </c>
      <c r="C29" s="19" t="s">
        <v>29</v>
      </c>
      <c r="D29" s="2">
        <f>D31+D34+D37+D40</f>
        <v>256.89999999999998</v>
      </c>
      <c r="E29" s="118">
        <f>E31+E34+E37+E40</f>
        <v>0</v>
      </c>
      <c r="F29" s="122">
        <f t="shared" si="9"/>
        <v>0</v>
      </c>
      <c r="G29" s="126">
        <f t="shared" si="9"/>
        <v>0</v>
      </c>
      <c r="H29" s="130">
        <f t="shared" si="9"/>
        <v>0</v>
      </c>
      <c r="I29" s="134">
        <f>I31+I34+I37+I40</f>
        <v>0</v>
      </c>
      <c r="J29" s="5">
        <f t="shared" si="9"/>
        <v>0</v>
      </c>
      <c r="K29" s="5">
        <f>K31+K34+K37+K40</f>
        <v>0</v>
      </c>
      <c r="L29" s="2">
        <f t="shared" si="4"/>
        <v>-256.89999999999998</v>
      </c>
      <c r="M29" s="3">
        <f t="shared" si="2"/>
        <v>-100</v>
      </c>
      <c r="N29" s="20"/>
    </row>
    <row r="30" spans="1:14" ht="17.100000000000001" customHeight="1">
      <c r="A30" s="17"/>
      <c r="B30" s="18" t="s">
        <v>37</v>
      </c>
      <c r="C30" s="19" t="s">
        <v>16</v>
      </c>
      <c r="D30" s="5">
        <v>128.22</v>
      </c>
      <c r="E30" s="117"/>
      <c r="F30" s="121"/>
      <c r="G30" s="125">
        <v>35.799999999999997</v>
      </c>
      <c r="H30" s="129"/>
      <c r="I30" s="133">
        <v>104.446</v>
      </c>
      <c r="J30" s="2"/>
      <c r="K30" s="2">
        <f>SUM(E30:J30)</f>
        <v>140.24599999999998</v>
      </c>
      <c r="L30" s="2">
        <f t="shared" si="4"/>
        <v>12.025999999999982</v>
      </c>
      <c r="M30" s="3">
        <f t="shared" si="2"/>
        <v>9.3791920137263958</v>
      </c>
      <c r="N30" s="20"/>
    </row>
    <row r="31" spans="1:14" ht="17.100000000000001" customHeight="1">
      <c r="A31" s="17"/>
      <c r="B31" s="21" t="s">
        <v>28</v>
      </c>
      <c r="C31" s="19" t="s">
        <v>29</v>
      </c>
      <c r="D31" s="22">
        <v>179.5</v>
      </c>
      <c r="E31" s="117"/>
      <c r="F31" s="121"/>
      <c r="G31" s="125"/>
      <c r="H31" s="129"/>
      <c r="I31" s="180"/>
      <c r="J31" s="2"/>
      <c r="K31" s="2">
        <f>SUM(E31:J31)</f>
        <v>0</v>
      </c>
      <c r="L31" s="2">
        <f t="shared" si="4"/>
        <v>-179.5</v>
      </c>
      <c r="M31" s="3">
        <f t="shared" si="2"/>
        <v>-100</v>
      </c>
      <c r="N31" s="20"/>
    </row>
    <row r="32" spans="1:14" ht="17.100000000000001" customHeight="1">
      <c r="A32" s="17"/>
      <c r="B32" s="21" t="s">
        <v>30</v>
      </c>
      <c r="C32" s="19" t="s">
        <v>31</v>
      </c>
      <c r="D32" s="22">
        <v>714.3</v>
      </c>
      <c r="E32" s="117"/>
      <c r="F32" s="121"/>
      <c r="G32" s="125"/>
      <c r="H32" s="129"/>
      <c r="I32" s="180"/>
      <c r="J32" s="2"/>
      <c r="K32" s="22">
        <f>I32</f>
        <v>0</v>
      </c>
      <c r="L32" s="2">
        <f t="shared" si="4"/>
        <v>-714.3</v>
      </c>
      <c r="M32" s="3">
        <f t="shared" si="2"/>
        <v>-100</v>
      </c>
      <c r="N32" s="20"/>
    </row>
    <row r="33" spans="1:14" ht="17.100000000000001" customHeight="1">
      <c r="A33" s="17"/>
      <c r="B33" s="18" t="s">
        <v>38</v>
      </c>
      <c r="C33" s="19" t="s">
        <v>16</v>
      </c>
      <c r="D33" s="2">
        <v>34.770000000000003</v>
      </c>
      <c r="E33" s="117"/>
      <c r="F33" s="121"/>
      <c r="G33" s="125"/>
      <c r="H33" s="129"/>
      <c r="I33" s="133"/>
      <c r="J33" s="2"/>
      <c r="K33" s="2">
        <f>SUM(E33:J33)</f>
        <v>0</v>
      </c>
      <c r="L33" s="2">
        <f t="shared" si="4"/>
        <v>-34.770000000000003</v>
      </c>
      <c r="M33" s="3">
        <f t="shared" si="2"/>
        <v>-100</v>
      </c>
      <c r="N33" s="20"/>
    </row>
    <row r="34" spans="1:14" ht="17.100000000000001" customHeight="1">
      <c r="A34" s="17"/>
      <c r="B34" s="21" t="s">
        <v>28</v>
      </c>
      <c r="C34" s="19" t="s">
        <v>29</v>
      </c>
      <c r="D34" s="2">
        <v>64.900000000000006</v>
      </c>
      <c r="E34" s="117"/>
      <c r="F34" s="121"/>
      <c r="G34" s="125"/>
      <c r="H34" s="129"/>
      <c r="I34" s="180"/>
      <c r="J34" s="2"/>
      <c r="K34" s="2">
        <f>SUM(E34:J34)</f>
        <v>0</v>
      </c>
      <c r="L34" s="2">
        <f t="shared" si="4"/>
        <v>-64.900000000000006</v>
      </c>
      <c r="M34" s="3">
        <f t="shared" si="2"/>
        <v>-100</v>
      </c>
      <c r="N34" s="20"/>
    </row>
    <row r="35" spans="1:14" ht="17.100000000000001" customHeight="1">
      <c r="A35" s="17"/>
      <c r="B35" s="21" t="s">
        <v>30</v>
      </c>
      <c r="C35" s="19" t="s">
        <v>31</v>
      </c>
      <c r="D35" s="22">
        <v>535.79999999999995</v>
      </c>
      <c r="E35" s="117"/>
      <c r="F35" s="121"/>
      <c r="G35" s="125"/>
      <c r="H35" s="129"/>
      <c r="I35" s="133"/>
      <c r="J35" s="2"/>
      <c r="K35" s="2">
        <f>I35</f>
        <v>0</v>
      </c>
      <c r="L35" s="2">
        <f t="shared" si="4"/>
        <v>-535.79999999999995</v>
      </c>
      <c r="M35" s="3">
        <f t="shared" si="2"/>
        <v>-100</v>
      </c>
      <c r="N35" s="20"/>
    </row>
    <row r="36" spans="1:14" ht="17.100000000000001" customHeight="1">
      <c r="A36" s="17"/>
      <c r="B36" s="18" t="s">
        <v>39</v>
      </c>
      <c r="C36" s="19" t="s">
        <v>16</v>
      </c>
      <c r="D36" s="5">
        <v>11.006</v>
      </c>
      <c r="E36" s="117"/>
      <c r="F36" s="121"/>
      <c r="G36" s="125"/>
      <c r="H36" s="129"/>
      <c r="I36" s="133"/>
      <c r="J36" s="2"/>
      <c r="K36" s="2">
        <f>SUM(E36:J36)</f>
        <v>0</v>
      </c>
      <c r="L36" s="2">
        <f t="shared" si="4"/>
        <v>-11.006</v>
      </c>
      <c r="M36" s="3">
        <f t="shared" si="2"/>
        <v>-100</v>
      </c>
      <c r="N36" s="20"/>
    </row>
    <row r="37" spans="1:14" ht="17.100000000000001" customHeight="1">
      <c r="A37" s="17"/>
      <c r="B37" s="21" t="s">
        <v>28</v>
      </c>
      <c r="C37" s="19" t="s">
        <v>29</v>
      </c>
      <c r="D37" s="22">
        <v>11.5</v>
      </c>
      <c r="E37" s="117"/>
      <c r="F37" s="121"/>
      <c r="G37" s="125"/>
      <c r="H37" s="129"/>
      <c r="I37" s="133"/>
      <c r="J37" s="2"/>
      <c r="K37" s="2">
        <f>SUM(E37:J37)</f>
        <v>0</v>
      </c>
      <c r="L37" s="2">
        <f t="shared" si="4"/>
        <v>-11.5</v>
      </c>
      <c r="M37" s="3">
        <f t="shared" si="2"/>
        <v>-100</v>
      </c>
      <c r="N37" s="20"/>
    </row>
    <row r="38" spans="1:14" ht="17.100000000000001" customHeight="1">
      <c r="A38" s="17"/>
      <c r="B38" s="21" t="s">
        <v>30</v>
      </c>
      <c r="C38" s="19" t="s">
        <v>31</v>
      </c>
      <c r="D38" s="22">
        <v>957.1</v>
      </c>
      <c r="E38" s="117"/>
      <c r="F38" s="121"/>
      <c r="G38" s="125"/>
      <c r="H38" s="129"/>
      <c r="I38" s="133"/>
      <c r="J38" s="2"/>
      <c r="K38" s="2"/>
      <c r="L38" s="2">
        <f t="shared" si="4"/>
        <v>-957.1</v>
      </c>
      <c r="M38" s="3">
        <f t="shared" si="2"/>
        <v>-100</v>
      </c>
      <c r="N38" s="20"/>
    </row>
    <row r="39" spans="1:14" ht="17.100000000000001" customHeight="1">
      <c r="A39" s="17"/>
      <c r="B39" s="18" t="s">
        <v>40</v>
      </c>
      <c r="C39" s="19" t="s">
        <v>16</v>
      </c>
      <c r="D39" s="22">
        <v>0.5</v>
      </c>
      <c r="E39" s="117"/>
      <c r="F39" s="121"/>
      <c r="G39" s="125"/>
      <c r="H39" s="129"/>
      <c r="I39" s="133"/>
      <c r="J39" s="2"/>
      <c r="K39" s="2">
        <f>SUM(E39:J39)</f>
        <v>0</v>
      </c>
      <c r="L39" s="2">
        <f t="shared" si="4"/>
        <v>-0.5</v>
      </c>
      <c r="M39" s="3">
        <f t="shared" si="2"/>
        <v>-100</v>
      </c>
      <c r="N39" s="20"/>
    </row>
    <row r="40" spans="1:14" ht="17.100000000000001" customHeight="1">
      <c r="A40" s="17"/>
      <c r="B40" s="21" t="s">
        <v>28</v>
      </c>
      <c r="C40" s="19" t="s">
        <v>29</v>
      </c>
      <c r="D40" s="3">
        <v>1</v>
      </c>
      <c r="E40" s="117"/>
      <c r="F40" s="121"/>
      <c r="G40" s="125"/>
      <c r="H40" s="129"/>
      <c r="I40" s="133"/>
      <c r="J40" s="2"/>
      <c r="K40" s="2">
        <f>SUM(E40:J40)</f>
        <v>0</v>
      </c>
      <c r="L40" s="2">
        <f t="shared" si="4"/>
        <v>-1</v>
      </c>
      <c r="M40" s="3">
        <f t="shared" si="2"/>
        <v>-100</v>
      </c>
      <c r="N40" s="20"/>
    </row>
    <row r="41" spans="1:14" ht="17.100000000000001" customHeight="1">
      <c r="A41" s="17"/>
      <c r="B41" s="21" t="s">
        <v>30</v>
      </c>
      <c r="C41" s="19" t="s">
        <v>31</v>
      </c>
      <c r="D41" s="2">
        <v>468.25</v>
      </c>
      <c r="E41" s="117"/>
      <c r="F41" s="121"/>
      <c r="G41" s="125"/>
      <c r="H41" s="129"/>
      <c r="I41" s="133"/>
      <c r="J41" s="2"/>
      <c r="K41" s="2"/>
      <c r="L41" s="2">
        <f t="shared" si="4"/>
        <v>-468.25</v>
      </c>
      <c r="M41" s="3">
        <f t="shared" ref="M41:M60" si="10">K41/D41*100-100</f>
        <v>-100</v>
      </c>
      <c r="N41" s="20"/>
    </row>
    <row r="42" spans="1:14" ht="17.100000000000001" customHeight="1">
      <c r="A42" s="17" t="s">
        <v>41</v>
      </c>
      <c r="B42" s="18" t="s">
        <v>42</v>
      </c>
      <c r="C42" s="19" t="s">
        <v>16</v>
      </c>
      <c r="D42" s="5">
        <f>D45+D48+D51+0.003</f>
        <v>5200.2629999999999</v>
      </c>
      <c r="E42" s="118">
        <f>E45+E48+E51</f>
        <v>2222.402</v>
      </c>
      <c r="F42" s="122">
        <f t="shared" ref="F42:K42" si="11">F45+F48+F51</f>
        <v>992.95100000000002</v>
      </c>
      <c r="G42" s="126">
        <f>G45+G48+G51</f>
        <v>1427.4739999999999</v>
      </c>
      <c r="H42" s="130">
        <f t="shared" si="11"/>
        <v>0</v>
      </c>
      <c r="I42" s="134">
        <f t="shared" si="11"/>
        <v>0</v>
      </c>
      <c r="J42" s="5">
        <f t="shared" si="11"/>
        <v>0</v>
      </c>
      <c r="K42" s="5">
        <f t="shared" si="11"/>
        <v>4642.8270000000002</v>
      </c>
      <c r="L42" s="2">
        <f t="shared" si="4"/>
        <v>-557.43599999999969</v>
      </c>
      <c r="M42" s="3">
        <f t="shared" si="10"/>
        <v>-10.719380923618658</v>
      </c>
      <c r="N42" s="20"/>
    </row>
    <row r="43" spans="1:14" ht="17.100000000000001" customHeight="1">
      <c r="A43" s="17"/>
      <c r="B43" s="21" t="s">
        <v>28</v>
      </c>
      <c r="C43" s="19" t="s">
        <v>43</v>
      </c>
      <c r="D43" s="3">
        <f>D46+D49+D52</f>
        <v>272593</v>
      </c>
      <c r="E43" s="163">
        <f>E46+E49+E52</f>
        <v>0</v>
      </c>
      <c r="F43" s="173">
        <f t="shared" ref="F43:K43" si="12">F46+F49+F52</f>
        <v>0</v>
      </c>
      <c r="G43" s="147">
        <f t="shared" si="12"/>
        <v>0</v>
      </c>
      <c r="H43" s="155">
        <f t="shared" si="12"/>
        <v>0</v>
      </c>
      <c r="I43" s="139">
        <f t="shared" si="12"/>
        <v>0</v>
      </c>
      <c r="J43" s="3">
        <f t="shared" si="12"/>
        <v>0</v>
      </c>
      <c r="K43" s="3">
        <f t="shared" si="12"/>
        <v>0</v>
      </c>
      <c r="L43" s="2">
        <f t="shared" si="4"/>
        <v>-272593</v>
      </c>
      <c r="M43" s="3">
        <f t="shared" si="10"/>
        <v>-100</v>
      </c>
      <c r="N43" s="20"/>
    </row>
    <row r="44" spans="1:14" ht="17.100000000000001" customHeight="1">
      <c r="A44" s="17"/>
      <c r="B44" s="21" t="s">
        <v>30</v>
      </c>
      <c r="C44" s="10" t="s">
        <v>44</v>
      </c>
      <c r="D44" s="2">
        <v>19.100000000000001</v>
      </c>
      <c r="E44" s="117"/>
      <c r="F44" s="121"/>
      <c r="G44" s="125"/>
      <c r="H44" s="129"/>
      <c r="I44" s="133"/>
      <c r="J44" s="2"/>
      <c r="K44" s="2"/>
      <c r="L44" s="2">
        <f t="shared" si="4"/>
        <v>-19.100000000000001</v>
      </c>
      <c r="M44" s="3">
        <f t="shared" si="10"/>
        <v>-100</v>
      </c>
      <c r="N44" s="20"/>
    </row>
    <row r="45" spans="1:14" ht="51" customHeight="1">
      <c r="A45" s="17"/>
      <c r="B45" s="23" t="s">
        <v>45</v>
      </c>
      <c r="C45" s="19" t="s">
        <v>16</v>
      </c>
      <c r="D45" s="2">
        <v>1653.78</v>
      </c>
      <c r="E45" s="117">
        <v>2222.402</v>
      </c>
      <c r="F45" s="121"/>
      <c r="G45" s="125"/>
      <c r="H45" s="129"/>
      <c r="I45" s="133"/>
      <c r="J45" s="2"/>
      <c r="K45" s="2">
        <f>SUM(E45:J45)</f>
        <v>2222.402</v>
      </c>
      <c r="L45" s="2">
        <f t="shared" si="4"/>
        <v>568.62200000000007</v>
      </c>
      <c r="M45" s="3">
        <f t="shared" si="10"/>
        <v>34.383170675664246</v>
      </c>
      <c r="N45" s="20"/>
    </row>
    <row r="46" spans="1:14" ht="17.100000000000001" customHeight="1">
      <c r="A46" s="17"/>
      <c r="B46" s="21" t="s">
        <v>28</v>
      </c>
      <c r="C46" s="19" t="s">
        <v>43</v>
      </c>
      <c r="D46" s="22">
        <v>87967</v>
      </c>
      <c r="E46" s="163"/>
      <c r="F46" s="173"/>
      <c r="G46" s="147"/>
      <c r="H46" s="155"/>
      <c r="I46" s="139"/>
      <c r="J46" s="3"/>
      <c r="K46" s="2">
        <f>SUM(E46:J46)</f>
        <v>0</v>
      </c>
      <c r="L46" s="2">
        <f t="shared" si="4"/>
        <v>-87967</v>
      </c>
      <c r="M46" s="3">
        <f t="shared" si="10"/>
        <v>-100</v>
      </c>
      <c r="N46" s="20"/>
    </row>
    <row r="47" spans="1:14" ht="17.100000000000001" customHeight="1">
      <c r="A47" s="17"/>
      <c r="B47" s="21" t="s">
        <v>30</v>
      </c>
      <c r="C47" s="19" t="s">
        <v>31</v>
      </c>
      <c r="D47" s="22">
        <v>18.8</v>
      </c>
      <c r="E47" s="117"/>
      <c r="F47" s="121"/>
      <c r="G47" s="125"/>
      <c r="H47" s="129"/>
      <c r="I47" s="133"/>
      <c r="J47" s="2"/>
      <c r="K47" s="2"/>
      <c r="L47" s="2">
        <f t="shared" si="4"/>
        <v>-18.8</v>
      </c>
      <c r="M47" s="3">
        <f t="shared" si="10"/>
        <v>-100</v>
      </c>
      <c r="N47" s="20"/>
    </row>
    <row r="48" spans="1:14" ht="37.5" customHeight="1">
      <c r="A48" s="17"/>
      <c r="B48" s="18" t="s">
        <v>46</v>
      </c>
      <c r="C48" s="19" t="s">
        <v>16</v>
      </c>
      <c r="D48" s="2">
        <v>1578.07</v>
      </c>
      <c r="E48" s="117"/>
      <c r="F48" s="121"/>
      <c r="G48" s="125">
        <v>1427.4739999999999</v>
      </c>
      <c r="H48" s="129"/>
      <c r="I48" s="133"/>
      <c r="J48" s="2"/>
      <c r="K48" s="2">
        <f>SUM(E48:J48)</f>
        <v>1427.4739999999999</v>
      </c>
      <c r="L48" s="2">
        <f t="shared" si="4"/>
        <v>-150.596</v>
      </c>
      <c r="M48" s="3">
        <f t="shared" si="10"/>
        <v>-9.5430494211283303</v>
      </c>
      <c r="N48" s="20"/>
    </row>
    <row r="49" spans="1:16" ht="17.100000000000001" customHeight="1">
      <c r="A49" s="17"/>
      <c r="B49" s="21" t="s">
        <v>28</v>
      </c>
      <c r="C49" s="19" t="s">
        <v>43</v>
      </c>
      <c r="D49" s="22">
        <v>83940</v>
      </c>
      <c r="E49" s="163"/>
      <c r="F49" s="173"/>
      <c r="G49" s="147"/>
      <c r="H49" s="155"/>
      <c r="I49" s="139"/>
      <c r="J49" s="3"/>
      <c r="K49" s="2">
        <f>SUM(E49:J49)</f>
        <v>0</v>
      </c>
      <c r="L49" s="2">
        <f t="shared" si="4"/>
        <v>-83940</v>
      </c>
      <c r="M49" s="3">
        <f t="shared" si="10"/>
        <v>-100</v>
      </c>
      <c r="N49" s="20"/>
    </row>
    <row r="50" spans="1:16" ht="17.100000000000001" customHeight="1">
      <c r="A50" s="17"/>
      <c r="B50" s="21" t="s">
        <v>30</v>
      </c>
      <c r="C50" s="19" t="s">
        <v>31</v>
      </c>
      <c r="D50" s="22">
        <v>18.8</v>
      </c>
      <c r="E50" s="117"/>
      <c r="F50" s="121"/>
      <c r="G50" s="125"/>
      <c r="H50" s="129"/>
      <c r="I50" s="133"/>
      <c r="J50" s="2"/>
      <c r="K50" s="2"/>
      <c r="L50" s="2">
        <f t="shared" si="4"/>
        <v>-18.8</v>
      </c>
      <c r="M50" s="3">
        <f t="shared" si="10"/>
        <v>-100</v>
      </c>
      <c r="N50" s="20"/>
    </row>
    <row r="51" spans="1:16" ht="33" customHeight="1">
      <c r="A51" s="17"/>
      <c r="B51" s="18" t="s">
        <v>47</v>
      </c>
      <c r="C51" s="19" t="s">
        <v>16</v>
      </c>
      <c r="D51" s="2">
        <v>1968.41</v>
      </c>
      <c r="E51" s="117"/>
      <c r="F51" s="121">
        <v>992.95100000000002</v>
      </c>
      <c r="G51" s="125"/>
      <c r="H51" s="129"/>
      <c r="I51" s="133"/>
      <c r="J51" s="2"/>
      <c r="K51" s="2">
        <f>SUM(E51:J51)</f>
        <v>992.95100000000002</v>
      </c>
      <c r="L51" s="2">
        <f t="shared" si="4"/>
        <v>-975.45900000000006</v>
      </c>
      <c r="M51" s="3">
        <f t="shared" si="10"/>
        <v>-49.555681997144909</v>
      </c>
      <c r="N51" s="20"/>
    </row>
    <row r="52" spans="1:16" ht="17.100000000000001" customHeight="1">
      <c r="A52" s="17"/>
      <c r="B52" s="21" t="s">
        <v>28</v>
      </c>
      <c r="C52" s="19" t="s">
        <v>43</v>
      </c>
      <c r="D52" s="22">
        <v>100686</v>
      </c>
      <c r="E52" s="163"/>
      <c r="F52" s="173"/>
      <c r="G52" s="147"/>
      <c r="H52" s="155"/>
      <c r="I52" s="139"/>
      <c r="J52" s="3"/>
      <c r="K52" s="2">
        <f>SUM(E52:J52)</f>
        <v>0</v>
      </c>
      <c r="L52" s="2">
        <f t="shared" si="4"/>
        <v>-100686</v>
      </c>
      <c r="M52" s="3">
        <f t="shared" si="10"/>
        <v>-100</v>
      </c>
      <c r="N52" s="20"/>
    </row>
    <row r="53" spans="1:16" ht="17.100000000000001" customHeight="1">
      <c r="A53" s="17"/>
      <c r="B53" s="21" t="s">
        <v>30</v>
      </c>
      <c r="C53" s="19" t="s">
        <v>31</v>
      </c>
      <c r="D53" s="2">
        <v>19.55</v>
      </c>
      <c r="E53" s="117"/>
      <c r="F53" s="121"/>
      <c r="G53" s="125"/>
      <c r="H53" s="129"/>
      <c r="I53" s="133"/>
      <c r="J53" s="2"/>
      <c r="K53" s="2"/>
      <c r="L53" s="2">
        <f t="shared" si="4"/>
        <v>-19.55</v>
      </c>
      <c r="M53" s="3">
        <f t="shared" si="10"/>
        <v>-100</v>
      </c>
      <c r="N53" s="20"/>
    </row>
    <row r="54" spans="1:16" ht="33" customHeight="1">
      <c r="A54" s="12" t="s">
        <v>48</v>
      </c>
      <c r="B54" s="13" t="s">
        <v>49</v>
      </c>
      <c r="C54" s="14" t="s">
        <v>16</v>
      </c>
      <c r="D54" s="4">
        <v>72468.350000000006</v>
      </c>
      <c r="E54" s="116">
        <f t="shared" ref="E54:G54" si="13">E55+E56+E59</f>
        <v>11878.891000000001</v>
      </c>
      <c r="F54" s="120">
        <f t="shared" si="13"/>
        <v>8691.8960000000006</v>
      </c>
      <c r="G54" s="124">
        <f t="shared" si="13"/>
        <v>11253.494999999999</v>
      </c>
      <c r="H54" s="128">
        <f>H55+H56+H59</f>
        <v>6123.2220000000007</v>
      </c>
      <c r="I54" s="132">
        <f>I55+I56+I59</f>
        <v>18753.351999999999</v>
      </c>
      <c r="J54" s="4">
        <f t="shared" ref="J54:K54" si="14">J55+J56</f>
        <v>0</v>
      </c>
      <c r="K54" s="4">
        <f t="shared" si="14"/>
        <v>55943.92</v>
      </c>
      <c r="L54" s="4">
        <f t="shared" si="4"/>
        <v>-16524.430000000008</v>
      </c>
      <c r="M54" s="15">
        <f t="shared" si="10"/>
        <v>-22.802271612365956</v>
      </c>
      <c r="N54" s="20"/>
      <c r="O54" s="24"/>
      <c r="P54" s="24"/>
    </row>
    <row r="55" spans="1:16" ht="33.75" customHeight="1">
      <c r="A55" s="17" t="s">
        <v>50</v>
      </c>
      <c r="B55" s="18" t="s">
        <v>51</v>
      </c>
      <c r="C55" s="19" t="s">
        <v>16</v>
      </c>
      <c r="D55" s="2">
        <v>65940.27</v>
      </c>
      <c r="E55" s="117">
        <v>10644.259</v>
      </c>
      <c r="F55" s="121">
        <v>7785.3370000000004</v>
      </c>
      <c r="G55" s="125">
        <v>10098.089</v>
      </c>
      <c r="H55" s="129">
        <f>106.514+3283.005+2115.188</f>
        <v>5504.7070000000003</v>
      </c>
      <c r="I55" s="133">
        <f>72.8+14619.538+1869.832+271.331</f>
        <v>16833.500999999997</v>
      </c>
      <c r="J55" s="2"/>
      <c r="K55" s="2">
        <f>SUM(E55:J55)</f>
        <v>50865.892999999996</v>
      </c>
      <c r="L55" s="2">
        <f t="shared" si="4"/>
        <v>-15074.377000000008</v>
      </c>
      <c r="M55" s="3">
        <f t="shared" si="10"/>
        <v>-22.860654043424461</v>
      </c>
      <c r="N55" s="20"/>
    </row>
    <row r="56" spans="1:16" ht="17.100000000000001" customHeight="1">
      <c r="A56" s="17" t="s">
        <v>52</v>
      </c>
      <c r="B56" s="18" t="s">
        <v>53</v>
      </c>
      <c r="C56" s="19" t="s">
        <v>16</v>
      </c>
      <c r="D56" s="2">
        <f>D57+D58</f>
        <v>6528.0867300000009</v>
      </c>
      <c r="E56" s="117">
        <f>E57+E58+E59</f>
        <v>1074.8699999999999</v>
      </c>
      <c r="F56" s="121">
        <f t="shared" ref="F56:K56" si="15">F57+F58+F59</f>
        <v>789.23599999999999</v>
      </c>
      <c r="G56" s="125">
        <f>G57+G58+G59</f>
        <v>1005.5260000000001</v>
      </c>
      <c r="H56" s="129">
        <f t="shared" si="15"/>
        <v>538.42499999999995</v>
      </c>
      <c r="I56" s="133">
        <f>I57+I58+I59</f>
        <v>1669.97</v>
      </c>
      <c r="J56" s="2">
        <f>J57+J58+J59</f>
        <v>0</v>
      </c>
      <c r="K56" s="2">
        <f t="shared" si="15"/>
        <v>5078.027</v>
      </c>
      <c r="L56" s="2">
        <f t="shared" si="4"/>
        <v>-1450.0597300000009</v>
      </c>
      <c r="M56" s="3">
        <f t="shared" si="10"/>
        <v>-22.2126296719713</v>
      </c>
      <c r="N56" s="20"/>
    </row>
    <row r="57" spans="1:16" ht="17.100000000000001" customHeight="1">
      <c r="A57" s="17" t="s">
        <v>54</v>
      </c>
      <c r="B57" s="25" t="s">
        <v>55</v>
      </c>
      <c r="C57" s="10" t="s">
        <v>16</v>
      </c>
      <c r="D57" s="2">
        <f>D55*4.5%</f>
        <v>2967.3121500000002</v>
      </c>
      <c r="E57" s="117">
        <v>335.12799999999999</v>
      </c>
      <c r="F57" s="121">
        <v>246.80099999999999</v>
      </c>
      <c r="G57" s="125">
        <v>312.99400000000003</v>
      </c>
      <c r="H57" s="129">
        <f>3.373+98.807+66.367</f>
        <v>168.54700000000003</v>
      </c>
      <c r="I57" s="133">
        <f>2.293+452.425+67.114</f>
        <v>521.83199999999999</v>
      </c>
      <c r="J57" s="2"/>
      <c r="K57" s="2">
        <f>SUM(E57:J57)</f>
        <v>1585.3020000000001</v>
      </c>
      <c r="L57" s="2">
        <f t="shared" si="4"/>
        <v>-1382.0101500000001</v>
      </c>
      <c r="M57" s="3">
        <f t="shared" si="10"/>
        <v>-46.57447818558623</v>
      </c>
      <c r="N57" s="18"/>
    </row>
    <row r="58" spans="1:16" ht="17.100000000000001" customHeight="1">
      <c r="A58" s="17" t="s">
        <v>56</v>
      </c>
      <c r="B58" s="25" t="s">
        <v>53</v>
      </c>
      <c r="C58" s="10" t="s">
        <v>16</v>
      </c>
      <c r="D58" s="2">
        <f>D55*5.4%</f>
        <v>3560.7745800000007</v>
      </c>
      <c r="E58" s="117">
        <v>579.98</v>
      </c>
      <c r="F58" s="121">
        <v>425.11200000000002</v>
      </c>
      <c r="G58" s="125">
        <v>542.65200000000004</v>
      </c>
      <c r="H58" s="129">
        <f>5.783+168.765+115.24</f>
        <v>289.78799999999995</v>
      </c>
      <c r="I58" s="133">
        <f>3.931+785.069+109.257</f>
        <v>898.25700000000006</v>
      </c>
      <c r="J58" s="2"/>
      <c r="K58" s="2">
        <f>SUM(E58:J58)</f>
        <v>2735.7890000000002</v>
      </c>
      <c r="L58" s="2">
        <f t="shared" si="4"/>
        <v>-824.98558000000048</v>
      </c>
      <c r="M58" s="3">
        <f t="shared" si="10"/>
        <v>-23.168711230240262</v>
      </c>
      <c r="N58" s="18"/>
    </row>
    <row r="59" spans="1:16" ht="17.100000000000001" customHeight="1">
      <c r="A59" s="17" t="s">
        <v>57</v>
      </c>
      <c r="B59" s="18" t="s">
        <v>58</v>
      </c>
      <c r="C59" s="19" t="s">
        <v>16</v>
      </c>
      <c r="D59" s="5"/>
      <c r="E59" s="117">
        <v>159.762</v>
      </c>
      <c r="F59" s="121">
        <v>117.32299999999999</v>
      </c>
      <c r="G59" s="125">
        <v>149.88</v>
      </c>
      <c r="H59" s="129">
        <f>1.598+46.764+31.728</f>
        <v>80.09</v>
      </c>
      <c r="I59" s="133">
        <f>1.092+216.239+32.55</f>
        <v>249.88100000000003</v>
      </c>
      <c r="J59" s="2"/>
      <c r="K59" s="2">
        <f>SUM(E59:J59)</f>
        <v>756.93599999999992</v>
      </c>
      <c r="L59" s="2">
        <f t="shared" si="4"/>
        <v>756.93599999999992</v>
      </c>
      <c r="M59" s="3" t="e">
        <f t="shared" si="10"/>
        <v>#DIV/0!</v>
      </c>
      <c r="N59" s="18"/>
    </row>
    <row r="60" spans="1:16" ht="17.100000000000001" customHeight="1">
      <c r="A60" s="12" t="s">
        <v>59</v>
      </c>
      <c r="B60" s="13" t="s">
        <v>60</v>
      </c>
      <c r="C60" s="14" t="s">
        <v>16</v>
      </c>
      <c r="D60" s="4">
        <v>11213.27</v>
      </c>
      <c r="E60" s="116">
        <v>3859.2539999999999</v>
      </c>
      <c r="F60" s="120">
        <v>3688.846</v>
      </c>
      <c r="G60" s="124">
        <v>7380.4809999999998</v>
      </c>
      <c r="H60" s="128"/>
      <c r="I60" s="132">
        <v>24717.972000000002</v>
      </c>
      <c r="J60" s="4"/>
      <c r="K60" s="4">
        <f>SUM(E60:H60)</f>
        <v>14928.581</v>
      </c>
      <c r="L60" s="4">
        <f>K60-D60</f>
        <v>3715.3109999999997</v>
      </c>
      <c r="M60" s="15">
        <f t="shared" si="10"/>
        <v>33.13316276162081</v>
      </c>
      <c r="N60" s="13"/>
    </row>
    <row r="61" spans="1:16" ht="50.25" customHeight="1">
      <c r="A61" s="12" t="s">
        <v>61</v>
      </c>
      <c r="B61" s="13" t="s">
        <v>62</v>
      </c>
      <c r="C61" s="14" t="s">
        <v>16</v>
      </c>
      <c r="D61" s="6"/>
      <c r="E61" s="116"/>
      <c r="F61" s="120"/>
      <c r="G61" s="124"/>
      <c r="H61" s="128"/>
      <c r="I61" s="132"/>
      <c r="J61" s="4"/>
      <c r="K61" s="4">
        <f>SUM(E61:J61)</f>
        <v>0</v>
      </c>
      <c r="L61" s="4">
        <f t="shared" si="4"/>
        <v>0</v>
      </c>
      <c r="M61" s="15"/>
      <c r="N61" s="13"/>
    </row>
    <row r="62" spans="1:16" ht="17.100000000000001" customHeight="1">
      <c r="A62" s="12" t="s">
        <v>63</v>
      </c>
      <c r="B62" s="13" t="s">
        <v>64</v>
      </c>
      <c r="C62" s="14" t="s">
        <v>16</v>
      </c>
      <c r="D62" s="6">
        <v>2645.422</v>
      </c>
      <c r="E62" s="116">
        <f>E63+E67+E71+E82</f>
        <v>768.74</v>
      </c>
      <c r="F62" s="120">
        <f>F63+F67+F71+F82+F84</f>
        <v>546.61</v>
      </c>
      <c r="G62" s="124">
        <f>G63+G67+G71+G82+G84</f>
        <v>1074.7629999999999</v>
      </c>
      <c r="H62" s="128">
        <f>H63+H67+H71+H82</f>
        <v>153.56200000000001</v>
      </c>
      <c r="I62" s="132">
        <f>I63+I67+I71+I82+I83+I84+I85+I86</f>
        <v>1738.5539999999999</v>
      </c>
      <c r="J62" s="4">
        <f t="shared" ref="J62:K62" si="16">J63+J67+J71+J82+J83+J84+J85+J86</f>
        <v>59.426000000000002</v>
      </c>
      <c r="K62" s="4">
        <f t="shared" si="16"/>
        <v>4362.3379999999997</v>
      </c>
      <c r="L62" s="4">
        <f t="shared" si="4"/>
        <v>1716.9159999999997</v>
      </c>
      <c r="M62" s="4">
        <f>M63+M67+M71+M85+M86</f>
        <v>65.425762580900894</v>
      </c>
      <c r="N62" s="18"/>
    </row>
    <row r="63" spans="1:16" ht="17.100000000000001" customHeight="1">
      <c r="A63" s="17" t="s">
        <v>65</v>
      </c>
      <c r="B63" s="18" t="s">
        <v>66</v>
      </c>
      <c r="C63" s="19" t="s">
        <v>16</v>
      </c>
      <c r="D63" s="5">
        <v>58.859000000000002</v>
      </c>
      <c r="E63" s="117">
        <f t="shared" ref="E63:K63" si="17">E64+E65</f>
        <v>20.908999999999999</v>
      </c>
      <c r="F63" s="121">
        <f t="shared" si="17"/>
        <v>30.954000000000001</v>
      </c>
      <c r="G63" s="125">
        <f t="shared" si="17"/>
        <v>9.5039999999999996</v>
      </c>
      <c r="H63" s="129">
        <f t="shared" si="17"/>
        <v>0</v>
      </c>
      <c r="I63" s="133">
        <f t="shared" si="17"/>
        <v>0</v>
      </c>
      <c r="J63" s="2">
        <f t="shared" si="17"/>
        <v>0</v>
      </c>
      <c r="K63" s="2">
        <f t="shared" si="17"/>
        <v>61.366999999999997</v>
      </c>
      <c r="L63" s="2">
        <f t="shared" si="4"/>
        <v>2.5079999999999956</v>
      </c>
      <c r="M63" s="3">
        <f t="shared" ref="M63:M82" si="18">K63/D63*100-100</f>
        <v>4.2610305985490697</v>
      </c>
      <c r="N63" s="18"/>
    </row>
    <row r="64" spans="1:16" ht="17.100000000000001" customHeight="1">
      <c r="A64" s="17" t="s">
        <v>216</v>
      </c>
      <c r="B64" s="18" t="s">
        <v>182</v>
      </c>
      <c r="C64" s="19" t="s">
        <v>16</v>
      </c>
      <c r="D64" s="5"/>
      <c r="E64" s="117">
        <v>13.305999999999999</v>
      </c>
      <c r="F64" s="121">
        <v>19.591000000000001</v>
      </c>
      <c r="G64" s="125">
        <v>9.5039999999999996</v>
      </c>
      <c r="H64" s="129"/>
      <c r="I64" s="133"/>
      <c r="J64" s="2"/>
      <c r="K64" s="2">
        <f>SUM(E64:J64)</f>
        <v>42.400999999999996</v>
      </c>
      <c r="L64" s="2">
        <f t="shared" si="4"/>
        <v>42.400999999999996</v>
      </c>
      <c r="M64" s="3" t="e">
        <f t="shared" si="18"/>
        <v>#DIV/0!</v>
      </c>
      <c r="N64" s="18"/>
    </row>
    <row r="65" spans="1:14" ht="17.100000000000001" customHeight="1">
      <c r="A65" s="17" t="s">
        <v>217</v>
      </c>
      <c r="B65" s="18" t="s">
        <v>66</v>
      </c>
      <c r="C65" s="19" t="s">
        <v>16</v>
      </c>
      <c r="D65" s="5"/>
      <c r="E65" s="117">
        <v>7.6029999999999998</v>
      </c>
      <c r="F65" s="121">
        <v>11.363</v>
      </c>
      <c r="G65" s="125"/>
      <c r="H65" s="129"/>
      <c r="I65" s="133"/>
      <c r="J65" s="2"/>
      <c r="K65" s="2">
        <f>SUM(E65:J65)</f>
        <v>18.966000000000001</v>
      </c>
      <c r="L65" s="2">
        <f t="shared" si="4"/>
        <v>18.966000000000001</v>
      </c>
      <c r="M65" s="3" t="e">
        <f t="shared" si="18"/>
        <v>#DIV/0!</v>
      </c>
      <c r="N65" s="18"/>
    </row>
    <row r="66" spans="1:14" ht="17.100000000000001" customHeight="1">
      <c r="A66" s="17" t="s">
        <v>218</v>
      </c>
      <c r="B66" s="18"/>
      <c r="C66" s="19"/>
      <c r="D66" s="5"/>
      <c r="E66" s="117"/>
      <c r="F66" s="121"/>
      <c r="G66" s="125"/>
      <c r="H66" s="129"/>
      <c r="I66" s="133"/>
      <c r="J66" s="2"/>
      <c r="K66" s="2"/>
      <c r="L66" s="2">
        <f t="shared" si="4"/>
        <v>0</v>
      </c>
      <c r="M66" s="3" t="e">
        <f t="shared" si="18"/>
        <v>#DIV/0!</v>
      </c>
      <c r="N66" s="18"/>
    </row>
    <row r="67" spans="1:14" ht="17.100000000000001" customHeight="1">
      <c r="A67" s="17" t="s">
        <v>67</v>
      </c>
      <c r="B67" s="18" t="s">
        <v>68</v>
      </c>
      <c r="C67" s="19" t="s">
        <v>16</v>
      </c>
      <c r="D67" s="5">
        <v>692.83299999999997</v>
      </c>
      <c r="E67" s="117">
        <f>E68+E69+E70</f>
        <v>192.78</v>
      </c>
      <c r="F67" s="121">
        <f t="shared" ref="F67:K67" si="19">F68+F69+F70</f>
        <v>207.72</v>
      </c>
      <c r="G67" s="125">
        <f t="shared" si="19"/>
        <v>217.21</v>
      </c>
      <c r="H67" s="129">
        <f t="shared" si="19"/>
        <v>153.56200000000001</v>
      </c>
      <c r="I67" s="133">
        <f t="shared" si="19"/>
        <v>402.15999999999997</v>
      </c>
      <c r="J67" s="2">
        <f t="shared" si="19"/>
        <v>0</v>
      </c>
      <c r="K67" s="2">
        <f t="shared" si="19"/>
        <v>1173.432</v>
      </c>
      <c r="L67" s="2">
        <f t="shared" si="4"/>
        <v>480.59900000000005</v>
      </c>
      <c r="M67" s="3">
        <f t="shared" si="18"/>
        <v>69.367221249565205</v>
      </c>
      <c r="N67" s="18"/>
    </row>
    <row r="68" spans="1:14" ht="17.100000000000001" customHeight="1">
      <c r="A68" s="17" t="s">
        <v>69</v>
      </c>
      <c r="B68" s="25" t="s">
        <v>70</v>
      </c>
      <c r="C68" s="10"/>
      <c r="D68" s="26"/>
      <c r="E68" s="119"/>
      <c r="F68" s="123"/>
      <c r="G68" s="127"/>
      <c r="H68" s="131"/>
      <c r="I68" s="135"/>
      <c r="J68" s="32"/>
      <c r="K68" s="2">
        <f>SUM(E68:J68)</f>
        <v>0</v>
      </c>
      <c r="L68" s="2">
        <f t="shared" si="4"/>
        <v>0</v>
      </c>
      <c r="M68" s="3" t="e">
        <f t="shared" si="18"/>
        <v>#DIV/0!</v>
      </c>
      <c r="N68" s="18"/>
    </row>
    <row r="69" spans="1:14" ht="17.100000000000001" customHeight="1">
      <c r="A69" s="17" t="s">
        <v>71</v>
      </c>
      <c r="B69" s="25" t="s">
        <v>72</v>
      </c>
      <c r="C69" s="10"/>
      <c r="D69" s="26"/>
      <c r="E69" s="119">
        <v>10</v>
      </c>
      <c r="F69" s="123">
        <v>150</v>
      </c>
      <c r="G69" s="127">
        <v>20</v>
      </c>
      <c r="H69" s="131">
        <f>16+13</f>
        <v>29</v>
      </c>
      <c r="I69" s="135">
        <v>229</v>
      </c>
      <c r="J69" s="32"/>
      <c r="K69" s="2">
        <f t="shared" ref="K69:K70" si="20">SUM(E69:J69)</f>
        <v>438</v>
      </c>
      <c r="L69" s="2">
        <f t="shared" si="4"/>
        <v>438</v>
      </c>
      <c r="M69" s="3" t="e">
        <f t="shared" si="18"/>
        <v>#DIV/0!</v>
      </c>
      <c r="N69" s="18"/>
    </row>
    <row r="70" spans="1:14" ht="17.100000000000001" customHeight="1">
      <c r="A70" s="17" t="s">
        <v>73</v>
      </c>
      <c r="B70" s="25" t="s">
        <v>74</v>
      </c>
      <c r="C70" s="10"/>
      <c r="D70" s="26"/>
      <c r="E70" s="119">
        <v>182.78</v>
      </c>
      <c r="F70" s="123">
        <v>57.72</v>
      </c>
      <c r="G70" s="127">
        <v>197.21</v>
      </c>
      <c r="H70" s="131">
        <f>35.664+88.898</f>
        <v>124.562</v>
      </c>
      <c r="I70" s="135">
        <v>173.16</v>
      </c>
      <c r="J70" s="32"/>
      <c r="K70" s="2">
        <f t="shared" si="20"/>
        <v>735.43200000000002</v>
      </c>
      <c r="L70" s="2">
        <f t="shared" si="4"/>
        <v>735.43200000000002</v>
      </c>
      <c r="M70" s="3" t="e">
        <f t="shared" si="18"/>
        <v>#DIV/0!</v>
      </c>
      <c r="N70" s="18"/>
    </row>
    <row r="71" spans="1:14" ht="17.100000000000001" customHeight="1">
      <c r="A71" s="17" t="s">
        <v>75</v>
      </c>
      <c r="B71" s="18" t="s">
        <v>76</v>
      </c>
      <c r="C71" s="19" t="s">
        <v>16</v>
      </c>
      <c r="D71" s="5">
        <f>D72+D79+D80</f>
        <v>1893.73</v>
      </c>
      <c r="E71" s="118">
        <f>E72+E79+E80</f>
        <v>391.41500000000002</v>
      </c>
      <c r="F71" s="122">
        <f t="shared" ref="F71:K71" si="21">F72+F79+F80</f>
        <v>283.04300000000001</v>
      </c>
      <c r="G71" s="126">
        <f t="shared" si="21"/>
        <v>669.86099999999999</v>
      </c>
      <c r="H71" s="130">
        <f t="shared" si="21"/>
        <v>0</v>
      </c>
      <c r="I71" s="134">
        <f>I72+I79+I80</f>
        <v>334.65200000000004</v>
      </c>
      <c r="J71" s="5">
        <f t="shared" si="21"/>
        <v>59.426000000000002</v>
      </c>
      <c r="K71" s="5">
        <f t="shared" si="21"/>
        <v>1738.3969999999999</v>
      </c>
      <c r="L71" s="2">
        <f t="shared" si="4"/>
        <v>-155.33300000000008</v>
      </c>
      <c r="M71" s="3">
        <f t="shared" si="18"/>
        <v>-8.2024892672133802</v>
      </c>
      <c r="N71" s="18"/>
    </row>
    <row r="72" spans="1:14" ht="17.100000000000001" customHeight="1">
      <c r="A72" s="17" t="s">
        <v>77</v>
      </c>
      <c r="B72" s="18" t="s">
        <v>78</v>
      </c>
      <c r="C72" s="19" t="s">
        <v>16</v>
      </c>
      <c r="D72" s="2">
        <f>D73+D74+D75+D76+D77+D78</f>
        <v>1471.971</v>
      </c>
      <c r="E72" s="117">
        <f>E73+E74+E75+E76+E77+E78</f>
        <v>351.41500000000002</v>
      </c>
      <c r="F72" s="121">
        <f t="shared" ref="F72:K72" si="22">F73+F74+F75+F76+F77+F78</f>
        <v>183.54400000000001</v>
      </c>
      <c r="G72" s="125">
        <f t="shared" si="22"/>
        <v>572.83100000000002</v>
      </c>
      <c r="H72" s="129">
        <f t="shared" si="22"/>
        <v>0</v>
      </c>
      <c r="I72" s="133">
        <f>I73+I74+I75+I76+I77+I78</f>
        <v>63.366999999999997</v>
      </c>
      <c r="J72" s="2">
        <f t="shared" si="22"/>
        <v>0</v>
      </c>
      <c r="K72" s="2">
        <f t="shared" si="22"/>
        <v>1171.1569999999999</v>
      </c>
      <c r="L72" s="2">
        <f t="shared" si="4"/>
        <v>-300.81400000000008</v>
      </c>
      <c r="M72" s="3">
        <f t="shared" si="18"/>
        <v>-20.43613630975068</v>
      </c>
      <c r="N72" s="18"/>
    </row>
    <row r="73" spans="1:14" ht="81.75" customHeight="1">
      <c r="A73" s="17" t="s">
        <v>79</v>
      </c>
      <c r="B73" s="25" t="s">
        <v>80</v>
      </c>
      <c r="C73" s="19" t="s">
        <v>16</v>
      </c>
      <c r="D73" s="5">
        <v>460.56400000000002</v>
      </c>
      <c r="E73" s="117">
        <v>96.924000000000007</v>
      </c>
      <c r="F73" s="121">
        <v>45.023000000000003</v>
      </c>
      <c r="G73" s="125">
        <v>100.051</v>
      </c>
      <c r="H73" s="129"/>
      <c r="I73" s="133"/>
      <c r="J73" s="2"/>
      <c r="K73" s="2">
        <f t="shared" ref="K73:K86" si="23">SUM(E73:J73)</f>
        <v>241.99799999999999</v>
      </c>
      <c r="L73" s="2">
        <f t="shared" si="4"/>
        <v>-218.56600000000003</v>
      </c>
      <c r="M73" s="3">
        <f t="shared" si="18"/>
        <v>-47.456162444307417</v>
      </c>
      <c r="N73" s="286"/>
    </row>
    <row r="74" spans="1:14" ht="33" customHeight="1">
      <c r="A74" s="17" t="s">
        <v>81</v>
      </c>
      <c r="B74" s="25" t="s">
        <v>82</v>
      </c>
      <c r="C74" s="19" t="s">
        <v>16</v>
      </c>
      <c r="D74" s="5">
        <v>80.751000000000005</v>
      </c>
      <c r="E74" s="117">
        <f>3.214+14.898</f>
        <v>18.111999999999998</v>
      </c>
      <c r="F74" s="121">
        <f>2.922+28.599</f>
        <v>31.521000000000001</v>
      </c>
      <c r="G74" s="125">
        <f>9.058+73.037</f>
        <v>82.094999999999999</v>
      </c>
      <c r="H74" s="129"/>
      <c r="I74" s="133">
        <f>63.367</f>
        <v>63.366999999999997</v>
      </c>
      <c r="J74" s="2"/>
      <c r="K74" s="2">
        <f t="shared" si="23"/>
        <v>195.095</v>
      </c>
      <c r="L74" s="2">
        <f t="shared" si="4"/>
        <v>114.34399999999999</v>
      </c>
      <c r="M74" s="3">
        <f t="shared" si="18"/>
        <v>141.60072321085804</v>
      </c>
      <c r="N74" s="287"/>
    </row>
    <row r="75" spans="1:14" ht="48.75" customHeight="1">
      <c r="A75" s="17" t="s">
        <v>83</v>
      </c>
      <c r="B75" s="25" t="s">
        <v>84</v>
      </c>
      <c r="C75" s="19" t="s">
        <v>16</v>
      </c>
      <c r="D75" s="5">
        <v>25.366</v>
      </c>
      <c r="E75" s="117"/>
      <c r="F75" s="121"/>
      <c r="G75" s="125"/>
      <c r="H75" s="129"/>
      <c r="I75" s="133"/>
      <c r="J75" s="2"/>
      <c r="K75" s="2">
        <f t="shared" si="23"/>
        <v>0</v>
      </c>
      <c r="L75" s="2">
        <f t="shared" si="4"/>
        <v>-25.366</v>
      </c>
      <c r="M75" s="3">
        <f t="shared" si="18"/>
        <v>-100</v>
      </c>
      <c r="N75" s="288"/>
    </row>
    <row r="76" spans="1:14" ht="36" customHeight="1">
      <c r="A76" s="17" t="s">
        <v>85</v>
      </c>
      <c r="B76" s="25" t="s">
        <v>86</v>
      </c>
      <c r="C76" s="19" t="s">
        <v>16</v>
      </c>
      <c r="D76" s="5">
        <v>454</v>
      </c>
      <c r="E76" s="117">
        <v>217</v>
      </c>
      <c r="F76" s="121">
        <v>107</v>
      </c>
      <c r="G76" s="125">
        <v>121.5</v>
      </c>
      <c r="H76" s="129"/>
      <c r="I76" s="133"/>
      <c r="J76" s="2"/>
      <c r="K76" s="2">
        <f t="shared" si="23"/>
        <v>445.5</v>
      </c>
      <c r="L76" s="2">
        <f t="shared" ref="L76:L139" si="24">K76-D76</f>
        <v>-8.5</v>
      </c>
      <c r="M76" s="3">
        <f t="shared" si="18"/>
        <v>-1.8722466960352335</v>
      </c>
      <c r="N76" s="18"/>
    </row>
    <row r="77" spans="1:14" ht="99" customHeight="1">
      <c r="A77" s="17" t="s">
        <v>87</v>
      </c>
      <c r="B77" s="25" t="s">
        <v>88</v>
      </c>
      <c r="C77" s="19" t="s">
        <v>16</v>
      </c>
      <c r="D77" s="5">
        <v>230.05199999999999</v>
      </c>
      <c r="E77" s="117">
        <v>19.379000000000001</v>
      </c>
      <c r="F77" s="121"/>
      <c r="G77" s="125">
        <f>99.933+88.152+81.1</f>
        <v>269.185</v>
      </c>
      <c r="H77" s="129"/>
      <c r="I77" s="133"/>
      <c r="J77" s="2"/>
      <c r="K77" s="2">
        <f t="shared" si="23"/>
        <v>288.56400000000002</v>
      </c>
      <c r="L77" s="2">
        <f t="shared" si="24"/>
        <v>58.512000000000029</v>
      </c>
      <c r="M77" s="3">
        <f t="shared" si="18"/>
        <v>25.434249647905702</v>
      </c>
      <c r="N77" s="18"/>
    </row>
    <row r="78" spans="1:14" ht="35.25" customHeight="1">
      <c r="A78" s="17" t="s">
        <v>89</v>
      </c>
      <c r="B78" s="25" t="s">
        <v>90</v>
      </c>
      <c r="C78" s="19" t="s">
        <v>16</v>
      </c>
      <c r="D78" s="5">
        <v>221.238</v>
      </c>
      <c r="E78" s="117"/>
      <c r="F78" s="121"/>
      <c r="G78" s="125"/>
      <c r="H78" s="129"/>
      <c r="I78" s="133"/>
      <c r="J78" s="2"/>
      <c r="K78" s="2">
        <f t="shared" si="23"/>
        <v>0</v>
      </c>
      <c r="L78" s="2">
        <f t="shared" si="24"/>
        <v>-221.238</v>
      </c>
      <c r="M78" s="3">
        <f t="shared" si="18"/>
        <v>-100</v>
      </c>
      <c r="N78" s="18"/>
    </row>
    <row r="79" spans="1:14" ht="32.25" customHeight="1">
      <c r="A79" s="17" t="s">
        <v>91</v>
      </c>
      <c r="B79" s="18" t="s">
        <v>92</v>
      </c>
      <c r="C79" s="19" t="s">
        <v>16</v>
      </c>
      <c r="D79" s="22">
        <v>75</v>
      </c>
      <c r="E79" s="117">
        <v>40</v>
      </c>
      <c r="F79" s="121">
        <f>40</f>
        <v>40</v>
      </c>
      <c r="G79" s="125">
        <f>40+36</f>
        <v>76</v>
      </c>
      <c r="H79" s="129"/>
      <c r="I79" s="133">
        <f>40+192</f>
        <v>232</v>
      </c>
      <c r="J79" s="2"/>
      <c r="K79" s="2">
        <f t="shared" si="23"/>
        <v>388</v>
      </c>
      <c r="L79" s="2">
        <f t="shared" si="24"/>
        <v>313</v>
      </c>
      <c r="M79" s="3">
        <f t="shared" si="18"/>
        <v>417.33333333333326</v>
      </c>
      <c r="N79" s="18"/>
    </row>
    <row r="80" spans="1:14" ht="17.100000000000001" customHeight="1">
      <c r="A80" s="17" t="s">
        <v>93</v>
      </c>
      <c r="B80" s="18" t="s">
        <v>94</v>
      </c>
      <c r="C80" s="19" t="s">
        <v>16</v>
      </c>
      <c r="D80" s="5">
        <v>346.75900000000001</v>
      </c>
      <c r="E80" s="117"/>
      <c r="F80" s="121">
        <v>59.499000000000002</v>
      </c>
      <c r="G80" s="125">
        <v>21.03</v>
      </c>
      <c r="H80" s="129"/>
      <c r="I80" s="133">
        <v>39.284999999999997</v>
      </c>
      <c r="J80" s="2">
        <v>59.426000000000002</v>
      </c>
      <c r="K80" s="2">
        <f t="shared" si="23"/>
        <v>179.24</v>
      </c>
      <c r="L80" s="2">
        <f t="shared" si="24"/>
        <v>-167.51900000000001</v>
      </c>
      <c r="M80" s="3">
        <f t="shared" si="18"/>
        <v>-48.309921299807648</v>
      </c>
      <c r="N80" s="18"/>
    </row>
    <row r="81" spans="1:15" ht="33.75" customHeight="1">
      <c r="A81" s="17" t="s">
        <v>95</v>
      </c>
      <c r="B81" s="18" t="s">
        <v>96</v>
      </c>
      <c r="C81" s="19" t="s">
        <v>16</v>
      </c>
      <c r="D81" s="22">
        <v>594</v>
      </c>
      <c r="E81" s="117"/>
      <c r="F81" s="121"/>
      <c r="G81" s="125"/>
      <c r="H81" s="129"/>
      <c r="I81" s="133"/>
      <c r="J81" s="2"/>
      <c r="K81" s="2">
        <f t="shared" si="23"/>
        <v>0</v>
      </c>
      <c r="L81" s="2">
        <f t="shared" si="24"/>
        <v>-594</v>
      </c>
      <c r="M81" s="3">
        <f t="shared" si="18"/>
        <v>-100</v>
      </c>
      <c r="N81" s="18"/>
    </row>
    <row r="82" spans="1:15" ht="17.100000000000001" customHeight="1">
      <c r="A82" s="17" t="s">
        <v>98</v>
      </c>
      <c r="B82" s="18" t="s">
        <v>97</v>
      </c>
      <c r="C82" s="19" t="s">
        <v>16</v>
      </c>
      <c r="D82" s="5"/>
      <c r="E82" s="117">
        <v>163.636</v>
      </c>
      <c r="F82" s="121"/>
      <c r="G82" s="125">
        <v>163.636</v>
      </c>
      <c r="H82" s="129"/>
      <c r="I82" s="133"/>
      <c r="J82" s="2"/>
      <c r="K82" s="2">
        <f t="shared" si="23"/>
        <v>327.27199999999999</v>
      </c>
      <c r="L82" s="2">
        <f t="shared" si="24"/>
        <v>327.27199999999999</v>
      </c>
      <c r="M82" s="3" t="e">
        <f t="shared" si="18"/>
        <v>#DIV/0!</v>
      </c>
      <c r="N82" s="286"/>
    </row>
    <row r="83" spans="1:15" ht="35.25" customHeight="1">
      <c r="A83" s="17" t="s">
        <v>99</v>
      </c>
      <c r="B83" s="18" t="s">
        <v>219</v>
      </c>
      <c r="C83" s="19" t="s">
        <v>16</v>
      </c>
      <c r="D83" s="5"/>
      <c r="E83" s="117"/>
      <c r="F83" s="121"/>
      <c r="G83" s="125"/>
      <c r="H83" s="129"/>
      <c r="I83" s="133">
        <v>760</v>
      </c>
      <c r="J83" s="2"/>
      <c r="K83" s="2">
        <f t="shared" si="23"/>
        <v>760</v>
      </c>
      <c r="L83" s="2">
        <f t="shared" si="24"/>
        <v>760</v>
      </c>
      <c r="M83" s="22"/>
      <c r="N83" s="287"/>
    </row>
    <row r="84" spans="1:15" ht="17.100000000000001" customHeight="1">
      <c r="A84" s="17" t="s">
        <v>183</v>
      </c>
      <c r="B84" s="18" t="s">
        <v>532</v>
      </c>
      <c r="C84" s="19" t="s">
        <v>16</v>
      </c>
      <c r="D84" s="5"/>
      <c r="E84" s="117">
        <v>20.683</v>
      </c>
      <c r="F84" s="121">
        <v>24.893000000000001</v>
      </c>
      <c r="G84" s="125">
        <v>14.552</v>
      </c>
      <c r="H84" s="129"/>
      <c r="I84" s="133">
        <v>86.941999999999993</v>
      </c>
      <c r="J84" s="2"/>
      <c r="K84" s="2">
        <f t="shared" si="23"/>
        <v>147.07</v>
      </c>
      <c r="L84" s="2">
        <f t="shared" si="24"/>
        <v>147.07</v>
      </c>
      <c r="M84" s="22"/>
      <c r="N84" s="287"/>
    </row>
    <row r="85" spans="1:15" ht="17.100000000000001" customHeight="1">
      <c r="A85" s="17" t="s">
        <v>184</v>
      </c>
      <c r="B85" s="18" t="s">
        <v>533</v>
      </c>
      <c r="C85" s="19" t="s">
        <v>16</v>
      </c>
      <c r="D85" s="5"/>
      <c r="E85" s="117"/>
      <c r="F85" s="121"/>
      <c r="G85" s="125"/>
      <c r="H85" s="129"/>
      <c r="I85" s="133">
        <v>58.8</v>
      </c>
      <c r="J85" s="2"/>
      <c r="K85" s="2">
        <f t="shared" si="23"/>
        <v>58.8</v>
      </c>
      <c r="L85" s="2">
        <f t="shared" si="24"/>
        <v>58.8</v>
      </c>
      <c r="M85" s="22"/>
      <c r="N85" s="287"/>
    </row>
    <row r="86" spans="1:15" ht="16.5" customHeight="1">
      <c r="A86" s="17" t="s">
        <v>185</v>
      </c>
      <c r="B86" s="18" t="s">
        <v>645</v>
      </c>
      <c r="C86" s="19" t="s">
        <v>16</v>
      </c>
      <c r="D86" s="5"/>
      <c r="E86" s="117"/>
      <c r="F86" s="121"/>
      <c r="G86" s="125"/>
      <c r="H86" s="129"/>
      <c r="I86" s="133">
        <v>96</v>
      </c>
      <c r="J86" s="2"/>
      <c r="K86" s="2">
        <f t="shared" si="23"/>
        <v>96</v>
      </c>
      <c r="L86" s="2">
        <f t="shared" si="24"/>
        <v>96</v>
      </c>
      <c r="M86" s="22"/>
      <c r="N86" s="288"/>
    </row>
    <row r="87" spans="1:15" ht="17.100000000000001" customHeight="1">
      <c r="A87" s="12" t="s">
        <v>100</v>
      </c>
      <c r="B87" s="13" t="s">
        <v>101</v>
      </c>
      <c r="C87" s="14" t="s">
        <v>16</v>
      </c>
      <c r="D87" s="6">
        <f>D88</f>
        <v>22454.338</v>
      </c>
      <c r="E87" s="162">
        <f>E88</f>
        <v>122.893</v>
      </c>
      <c r="F87" s="172">
        <f t="shared" ref="F87:K87" si="25">F88</f>
        <v>2717.5189999999998</v>
      </c>
      <c r="G87" s="146">
        <f t="shared" si="25"/>
        <v>237.85020000000003</v>
      </c>
      <c r="H87" s="154">
        <f t="shared" si="25"/>
        <v>6.7059999999999995</v>
      </c>
      <c r="I87" s="138">
        <f t="shared" si="25"/>
        <v>193.566</v>
      </c>
      <c r="J87" s="6">
        <f t="shared" si="25"/>
        <v>23157.112999999998</v>
      </c>
      <c r="K87" s="6">
        <f t="shared" si="25"/>
        <v>26241.218199999996</v>
      </c>
      <c r="L87" s="4">
        <f t="shared" si="24"/>
        <v>3786.880199999996</v>
      </c>
      <c r="M87" s="15">
        <f t="shared" ref="M87:M92" si="26">K87/D87*100-100</f>
        <v>16.864804475642956</v>
      </c>
      <c r="N87" s="13"/>
    </row>
    <row r="88" spans="1:15" ht="33" customHeight="1">
      <c r="A88" s="12" t="s">
        <v>102</v>
      </c>
      <c r="B88" s="13" t="s">
        <v>103</v>
      </c>
      <c r="C88" s="14" t="s">
        <v>16</v>
      </c>
      <c r="D88" s="6">
        <v>22454.338</v>
      </c>
      <c r="E88" s="116">
        <f t="shared" ref="E88:K88" si="27">E89+E90+E93+E94+E95+E96+E97+E105+E106+E110+E111+E112+E118</f>
        <v>122.893</v>
      </c>
      <c r="F88" s="120">
        <f t="shared" si="27"/>
        <v>2717.5189999999998</v>
      </c>
      <c r="G88" s="124">
        <f t="shared" si="27"/>
        <v>237.85020000000003</v>
      </c>
      <c r="H88" s="128">
        <f t="shared" si="27"/>
        <v>6.7059999999999995</v>
      </c>
      <c r="I88" s="132">
        <f t="shared" si="27"/>
        <v>193.566</v>
      </c>
      <c r="J88" s="4">
        <f t="shared" si="27"/>
        <v>23157.112999999998</v>
      </c>
      <c r="K88" s="4">
        <f t="shared" si="27"/>
        <v>26241.218199999996</v>
      </c>
      <c r="L88" s="4">
        <f t="shared" si="24"/>
        <v>3786.880199999996</v>
      </c>
      <c r="M88" s="15">
        <f t="shared" si="26"/>
        <v>16.864804475642956</v>
      </c>
      <c r="N88" s="18"/>
    </row>
    <row r="89" spans="1:15" ht="35.25" customHeight="1">
      <c r="A89" s="17" t="s">
        <v>104</v>
      </c>
      <c r="B89" s="18" t="s">
        <v>105</v>
      </c>
      <c r="C89" s="19" t="s">
        <v>16</v>
      </c>
      <c r="D89" s="2">
        <v>8837.5</v>
      </c>
      <c r="E89" s="117"/>
      <c r="F89" s="121"/>
      <c r="G89" s="125"/>
      <c r="H89" s="129"/>
      <c r="I89" s="133"/>
      <c r="J89" s="2">
        <v>11367.4</v>
      </c>
      <c r="K89" s="2">
        <f t="shared" ref="K89:K134" si="28">SUM(E89:J89)</f>
        <v>11367.4</v>
      </c>
      <c r="L89" s="2">
        <f t="shared" si="24"/>
        <v>2529.8999999999996</v>
      </c>
      <c r="M89" s="3">
        <f t="shared" si="26"/>
        <v>28.626874115983014</v>
      </c>
      <c r="N89" s="18"/>
      <c r="O89" s="24"/>
    </row>
    <row r="90" spans="1:15" ht="17.100000000000001" customHeight="1">
      <c r="A90" s="17" t="s">
        <v>106</v>
      </c>
      <c r="B90" s="18" t="s">
        <v>107</v>
      </c>
      <c r="C90" s="19" t="s">
        <v>16</v>
      </c>
      <c r="D90" s="5">
        <v>874.91300000000001</v>
      </c>
      <c r="E90" s="117">
        <f>E91+E92+E93</f>
        <v>0</v>
      </c>
      <c r="F90" s="121">
        <f t="shared" ref="F90:K90" si="29">F91+F92+F93</f>
        <v>0</v>
      </c>
      <c r="G90" s="125">
        <f t="shared" si="29"/>
        <v>0</v>
      </c>
      <c r="H90" s="129"/>
      <c r="I90" s="133"/>
      <c r="J90" s="2">
        <f t="shared" si="29"/>
        <v>1250.8700000000001</v>
      </c>
      <c r="K90" s="2">
        <f t="shared" si="29"/>
        <v>1250.8700000000001</v>
      </c>
      <c r="L90" s="2">
        <f t="shared" si="24"/>
        <v>375.95700000000011</v>
      </c>
      <c r="M90" s="3">
        <f t="shared" si="26"/>
        <v>42.970786809659927</v>
      </c>
      <c r="N90" s="18"/>
    </row>
    <row r="91" spans="1:15" ht="17.100000000000001" customHeight="1">
      <c r="A91" s="17" t="s">
        <v>108</v>
      </c>
      <c r="B91" s="25" t="s">
        <v>55</v>
      </c>
      <c r="C91" s="19" t="s">
        <v>16</v>
      </c>
      <c r="D91" s="5"/>
      <c r="E91" s="117"/>
      <c r="F91" s="121"/>
      <c r="G91" s="125"/>
      <c r="H91" s="129"/>
      <c r="I91" s="133"/>
      <c r="J91" s="2">
        <v>1137.2</v>
      </c>
      <c r="K91" s="2">
        <f t="shared" si="28"/>
        <v>1137.2</v>
      </c>
      <c r="L91" s="2">
        <f t="shared" si="24"/>
        <v>1137.2</v>
      </c>
      <c r="M91" s="3" t="e">
        <f t="shared" si="26"/>
        <v>#DIV/0!</v>
      </c>
      <c r="N91" s="18"/>
    </row>
    <row r="92" spans="1:15" ht="17.100000000000001" customHeight="1">
      <c r="A92" s="17" t="s">
        <v>109</v>
      </c>
      <c r="B92" s="25" t="s">
        <v>53</v>
      </c>
      <c r="C92" s="19" t="s">
        <v>16</v>
      </c>
      <c r="D92" s="5"/>
      <c r="E92" s="117"/>
      <c r="F92" s="121"/>
      <c r="G92" s="125"/>
      <c r="H92" s="129"/>
      <c r="I92" s="133"/>
      <c r="J92" s="2"/>
      <c r="K92" s="2">
        <f t="shared" si="28"/>
        <v>0</v>
      </c>
      <c r="L92" s="2">
        <f t="shared" si="24"/>
        <v>0</v>
      </c>
      <c r="M92" s="3" t="e">
        <f t="shared" si="26"/>
        <v>#DIV/0!</v>
      </c>
      <c r="N92" s="18"/>
    </row>
    <row r="93" spans="1:15" ht="17.100000000000001" customHeight="1">
      <c r="A93" s="17" t="s">
        <v>110</v>
      </c>
      <c r="B93" s="18" t="s">
        <v>111</v>
      </c>
      <c r="C93" s="19" t="s">
        <v>16</v>
      </c>
      <c r="D93" s="5"/>
      <c r="E93" s="117"/>
      <c r="F93" s="121"/>
      <c r="G93" s="125"/>
      <c r="H93" s="129"/>
      <c r="I93" s="133"/>
      <c r="J93" s="2">
        <v>113.67</v>
      </c>
      <c r="K93" s="2">
        <f t="shared" si="28"/>
        <v>113.67</v>
      </c>
      <c r="L93" s="2">
        <f t="shared" si="24"/>
        <v>113.67</v>
      </c>
      <c r="M93" s="3"/>
      <c r="N93" s="18"/>
    </row>
    <row r="94" spans="1:15" ht="17.100000000000001" customHeight="1">
      <c r="A94" s="17" t="s">
        <v>112</v>
      </c>
      <c r="B94" s="18" t="s">
        <v>60</v>
      </c>
      <c r="C94" s="19"/>
      <c r="D94" s="2">
        <v>1120.1300000000001</v>
      </c>
      <c r="E94" s="117"/>
      <c r="F94" s="121"/>
      <c r="G94" s="125"/>
      <c r="H94" s="129"/>
      <c r="I94" s="133"/>
      <c r="J94" s="2">
        <v>1018.224</v>
      </c>
      <c r="K94" s="2">
        <f t="shared" si="28"/>
        <v>1018.224</v>
      </c>
      <c r="L94" s="2">
        <f t="shared" si="24"/>
        <v>-101.90600000000006</v>
      </c>
      <c r="M94" s="3">
        <f t="shared" ref="M94:M102" si="30">K94/D94*100-100</f>
        <v>-9.097694017658668</v>
      </c>
      <c r="N94" s="23"/>
    </row>
    <row r="95" spans="1:15" ht="79.5" customHeight="1">
      <c r="A95" s="17" t="s">
        <v>113</v>
      </c>
      <c r="B95" s="18" t="s">
        <v>165</v>
      </c>
      <c r="C95" s="19" t="s">
        <v>16</v>
      </c>
      <c r="D95" s="5">
        <v>92.125</v>
      </c>
      <c r="E95" s="117"/>
      <c r="F95" s="121"/>
      <c r="G95" s="125"/>
      <c r="H95" s="129"/>
      <c r="I95" s="133"/>
      <c r="J95" s="2">
        <f>30+90+37.043</f>
        <v>157.04300000000001</v>
      </c>
      <c r="K95" s="2">
        <f t="shared" si="28"/>
        <v>157.04300000000001</v>
      </c>
      <c r="L95" s="2">
        <f t="shared" si="24"/>
        <v>64.918000000000006</v>
      </c>
      <c r="M95" s="3">
        <f t="shared" si="30"/>
        <v>70.467299864314782</v>
      </c>
      <c r="N95" s="18"/>
    </row>
    <row r="96" spans="1:15" ht="17.100000000000001" customHeight="1">
      <c r="A96" s="17" t="s">
        <v>114</v>
      </c>
      <c r="B96" s="18" t="s">
        <v>115</v>
      </c>
      <c r="C96" s="19" t="s">
        <v>16</v>
      </c>
      <c r="D96" s="5">
        <v>708.90300000000002</v>
      </c>
      <c r="E96" s="117"/>
      <c r="F96" s="121"/>
      <c r="G96" s="125"/>
      <c r="H96" s="129">
        <v>5</v>
      </c>
      <c r="I96" s="133"/>
      <c r="J96" s="2">
        <f>34.378+418.216</f>
        <v>452.59399999999999</v>
      </c>
      <c r="K96" s="2">
        <f t="shared" si="28"/>
        <v>457.59399999999999</v>
      </c>
      <c r="L96" s="2">
        <f t="shared" si="24"/>
        <v>-251.30900000000003</v>
      </c>
      <c r="M96" s="3">
        <f t="shared" si="30"/>
        <v>-35.450407178415105</v>
      </c>
      <c r="N96" s="18"/>
    </row>
    <row r="97" spans="1:15" ht="17.100000000000001" customHeight="1">
      <c r="A97" s="17" t="s">
        <v>116</v>
      </c>
      <c r="B97" s="18" t="s">
        <v>66</v>
      </c>
      <c r="C97" s="19" t="s">
        <v>16</v>
      </c>
      <c r="D97" s="5">
        <v>734.02499999999998</v>
      </c>
      <c r="E97" s="117"/>
      <c r="F97" s="121"/>
      <c r="G97" s="125"/>
      <c r="H97" s="129"/>
      <c r="I97" s="133"/>
      <c r="J97" s="2">
        <f>J98+J99+J100</f>
        <v>286.01799999999997</v>
      </c>
      <c r="K97" s="2">
        <f t="shared" si="28"/>
        <v>286.01799999999997</v>
      </c>
      <c r="L97" s="2">
        <f t="shared" si="24"/>
        <v>-448.00700000000001</v>
      </c>
      <c r="M97" s="3">
        <f t="shared" si="30"/>
        <v>-61.034297196961958</v>
      </c>
      <c r="N97" s="18"/>
    </row>
    <row r="98" spans="1:15" ht="17.100000000000001" customHeight="1">
      <c r="A98" s="17" t="s">
        <v>204</v>
      </c>
      <c r="B98" s="18" t="s">
        <v>182</v>
      </c>
      <c r="C98" s="19" t="s">
        <v>16</v>
      </c>
      <c r="D98" s="5"/>
      <c r="E98" s="117"/>
      <c r="F98" s="121"/>
      <c r="G98" s="125"/>
      <c r="H98" s="129"/>
      <c r="I98" s="133"/>
      <c r="J98" s="2">
        <v>93.572999999999993</v>
      </c>
      <c r="K98" s="2">
        <f t="shared" si="28"/>
        <v>93.572999999999993</v>
      </c>
      <c r="L98" s="2">
        <f t="shared" si="24"/>
        <v>93.572999999999993</v>
      </c>
      <c r="M98" s="3" t="e">
        <f t="shared" si="30"/>
        <v>#DIV/0!</v>
      </c>
      <c r="N98" s="18"/>
    </row>
    <row r="99" spans="1:15" ht="17.100000000000001" customHeight="1">
      <c r="A99" s="17" t="s">
        <v>205</v>
      </c>
      <c r="B99" s="18" t="s">
        <v>209</v>
      </c>
      <c r="C99" s="19" t="s">
        <v>16</v>
      </c>
      <c r="D99" s="5"/>
      <c r="E99" s="117"/>
      <c r="F99" s="121"/>
      <c r="G99" s="125"/>
      <c r="H99" s="129"/>
      <c r="I99" s="133"/>
      <c r="J99" s="2">
        <v>175.94499999999999</v>
      </c>
      <c r="K99" s="2">
        <f t="shared" si="28"/>
        <v>175.94499999999999</v>
      </c>
      <c r="L99" s="2">
        <f t="shared" si="24"/>
        <v>175.94499999999999</v>
      </c>
      <c r="M99" s="3" t="e">
        <f t="shared" si="30"/>
        <v>#DIV/0!</v>
      </c>
      <c r="N99" s="18"/>
    </row>
    <row r="100" spans="1:15" ht="17.100000000000001" customHeight="1">
      <c r="A100" s="17" t="s">
        <v>206</v>
      </c>
      <c r="B100" s="18" t="s">
        <v>212</v>
      </c>
      <c r="C100" s="19" t="s">
        <v>16</v>
      </c>
      <c r="D100" s="5"/>
      <c r="E100" s="117"/>
      <c r="F100" s="121"/>
      <c r="G100" s="125"/>
      <c r="H100" s="129"/>
      <c r="I100" s="133"/>
      <c r="J100" s="2">
        <v>16.5</v>
      </c>
      <c r="K100" s="2">
        <f t="shared" si="28"/>
        <v>16.5</v>
      </c>
      <c r="L100" s="2">
        <f t="shared" si="24"/>
        <v>16.5</v>
      </c>
      <c r="M100" s="3" t="e">
        <f t="shared" si="30"/>
        <v>#DIV/0!</v>
      </c>
      <c r="N100" s="18"/>
    </row>
    <row r="101" spans="1:15" ht="31.5" customHeight="1">
      <c r="A101" s="17"/>
      <c r="B101" s="18" t="s">
        <v>214</v>
      </c>
      <c r="C101" s="19"/>
      <c r="D101" s="5"/>
      <c r="E101" s="117"/>
      <c r="F101" s="121"/>
      <c r="G101" s="125"/>
      <c r="H101" s="129"/>
      <c r="I101" s="133"/>
      <c r="J101" s="2">
        <v>36.316000000000003</v>
      </c>
      <c r="K101" s="2">
        <f t="shared" si="28"/>
        <v>36.316000000000003</v>
      </c>
      <c r="L101" s="2">
        <f t="shared" si="24"/>
        <v>36.316000000000003</v>
      </c>
      <c r="M101" s="3" t="e">
        <f t="shared" si="30"/>
        <v>#DIV/0!</v>
      </c>
      <c r="N101" s="18"/>
    </row>
    <row r="102" spans="1:15" ht="17.100000000000001" customHeight="1">
      <c r="A102" s="17"/>
      <c r="B102" s="18" t="s">
        <v>66</v>
      </c>
      <c r="C102" s="19"/>
      <c r="D102" s="5"/>
      <c r="E102" s="117"/>
      <c r="F102" s="121"/>
      <c r="G102" s="125"/>
      <c r="H102" s="129"/>
      <c r="I102" s="133"/>
      <c r="J102" s="2">
        <v>17.831</v>
      </c>
      <c r="K102" s="2">
        <f t="shared" si="28"/>
        <v>17.831</v>
      </c>
      <c r="L102" s="2">
        <f t="shared" si="24"/>
        <v>17.831</v>
      </c>
      <c r="M102" s="3" t="e">
        <f t="shared" si="30"/>
        <v>#DIV/0!</v>
      </c>
      <c r="N102" s="18"/>
    </row>
    <row r="103" spans="1:15" ht="17.100000000000001" customHeight="1">
      <c r="A103" s="17"/>
      <c r="B103" s="18"/>
      <c r="C103" s="19"/>
      <c r="D103" s="5"/>
      <c r="E103" s="117"/>
      <c r="F103" s="121"/>
      <c r="G103" s="125"/>
      <c r="H103" s="129"/>
      <c r="I103" s="133"/>
      <c r="J103" s="2"/>
      <c r="K103" s="2"/>
      <c r="L103" s="2">
        <f t="shared" si="24"/>
        <v>0</v>
      </c>
      <c r="M103" s="3"/>
      <c r="N103" s="18"/>
    </row>
    <row r="104" spans="1:15" ht="17.100000000000001" customHeight="1">
      <c r="A104" s="17"/>
      <c r="B104" s="18"/>
      <c r="C104" s="19"/>
      <c r="D104" s="5"/>
      <c r="E104" s="117"/>
      <c r="F104" s="121"/>
      <c r="G104" s="125"/>
      <c r="H104" s="129"/>
      <c r="I104" s="133"/>
      <c r="J104" s="2"/>
      <c r="K104" s="2"/>
      <c r="L104" s="2">
        <f t="shared" si="24"/>
        <v>0</v>
      </c>
      <c r="M104" s="3"/>
      <c r="N104" s="18"/>
    </row>
    <row r="105" spans="1:15" ht="17.100000000000001" customHeight="1">
      <c r="A105" s="17" t="s">
        <v>117</v>
      </c>
      <c r="B105" s="18" t="s">
        <v>118</v>
      </c>
      <c r="C105" s="19" t="s">
        <v>16</v>
      </c>
      <c r="D105" s="5">
        <v>376.10700000000003</v>
      </c>
      <c r="E105" s="117">
        <v>1.9390000000000001</v>
      </c>
      <c r="F105" s="121"/>
      <c r="G105" s="125">
        <v>2.3780000000000001</v>
      </c>
      <c r="H105" s="129">
        <v>1.706</v>
      </c>
      <c r="I105" s="133"/>
      <c r="J105" s="2">
        <v>473.38799999999998</v>
      </c>
      <c r="K105" s="2">
        <f t="shared" si="28"/>
        <v>479.411</v>
      </c>
      <c r="L105" s="2">
        <f t="shared" si="24"/>
        <v>103.30399999999997</v>
      </c>
      <c r="M105" s="3">
        <f t="shared" ref="M105:M116" si="31">K105/D105*100-100</f>
        <v>27.466651777286771</v>
      </c>
      <c r="N105" s="20"/>
      <c r="O105" s="182"/>
    </row>
    <row r="106" spans="1:15" ht="17.100000000000001" customHeight="1">
      <c r="A106" s="17" t="s">
        <v>119</v>
      </c>
      <c r="B106" s="18" t="s">
        <v>68</v>
      </c>
      <c r="C106" s="19" t="s">
        <v>16</v>
      </c>
      <c r="D106" s="2">
        <v>711.34</v>
      </c>
      <c r="E106" s="117">
        <f>E107+E108+E109</f>
        <v>0</v>
      </c>
      <c r="F106" s="121">
        <f t="shared" ref="F106:K106" si="32">F107+F108+F109</f>
        <v>0</v>
      </c>
      <c r="G106" s="125">
        <f t="shared" si="32"/>
        <v>0</v>
      </c>
      <c r="H106" s="129"/>
      <c r="I106" s="133"/>
      <c r="J106" s="2">
        <f t="shared" si="32"/>
        <v>1794.751</v>
      </c>
      <c r="K106" s="2">
        <f t="shared" si="32"/>
        <v>1794.751</v>
      </c>
      <c r="L106" s="2">
        <f t="shared" si="24"/>
        <v>1083.4110000000001</v>
      </c>
      <c r="M106" s="3">
        <f t="shared" si="31"/>
        <v>152.30564849439085</v>
      </c>
      <c r="N106" s="28"/>
    </row>
    <row r="107" spans="1:15" ht="17.100000000000001" customHeight="1">
      <c r="A107" s="17" t="s">
        <v>187</v>
      </c>
      <c r="B107" s="25" t="s">
        <v>70</v>
      </c>
      <c r="C107" s="19" t="s">
        <v>16</v>
      </c>
      <c r="D107" s="5"/>
      <c r="E107" s="117"/>
      <c r="F107" s="121"/>
      <c r="G107" s="125"/>
      <c r="H107" s="129"/>
      <c r="I107" s="133"/>
      <c r="J107" s="2">
        <v>11.505000000000001</v>
      </c>
      <c r="K107" s="2">
        <f t="shared" si="28"/>
        <v>11.505000000000001</v>
      </c>
      <c r="L107" s="2">
        <f t="shared" si="24"/>
        <v>11.505000000000001</v>
      </c>
      <c r="M107" s="3" t="e">
        <f t="shared" si="31"/>
        <v>#DIV/0!</v>
      </c>
      <c r="N107" s="28"/>
    </row>
    <row r="108" spans="1:15" ht="17.100000000000001" customHeight="1">
      <c r="A108" s="17" t="s">
        <v>188</v>
      </c>
      <c r="B108" s="25" t="s">
        <v>72</v>
      </c>
      <c r="C108" s="19" t="s">
        <v>16</v>
      </c>
      <c r="D108" s="5"/>
      <c r="E108" s="117"/>
      <c r="F108" s="121"/>
      <c r="G108" s="125"/>
      <c r="H108" s="129"/>
      <c r="I108" s="133"/>
      <c r="J108" s="2">
        <v>947.9</v>
      </c>
      <c r="K108" s="2">
        <f t="shared" si="28"/>
        <v>947.9</v>
      </c>
      <c r="L108" s="2">
        <f t="shared" si="24"/>
        <v>947.9</v>
      </c>
      <c r="M108" s="3" t="e">
        <f t="shared" si="31"/>
        <v>#DIV/0!</v>
      </c>
      <c r="N108" s="28"/>
    </row>
    <row r="109" spans="1:15" ht="17.100000000000001" customHeight="1">
      <c r="A109" s="17" t="s">
        <v>189</v>
      </c>
      <c r="B109" s="25" t="s">
        <v>74</v>
      </c>
      <c r="C109" s="19" t="s">
        <v>16</v>
      </c>
      <c r="D109" s="5"/>
      <c r="E109" s="117"/>
      <c r="F109" s="121"/>
      <c r="G109" s="125"/>
      <c r="H109" s="129"/>
      <c r="I109" s="133"/>
      <c r="J109" s="2">
        <v>835.346</v>
      </c>
      <c r="K109" s="2">
        <f t="shared" si="28"/>
        <v>835.346</v>
      </c>
      <c r="L109" s="2">
        <f t="shared" si="24"/>
        <v>835.346</v>
      </c>
      <c r="M109" s="3" t="e">
        <f t="shared" si="31"/>
        <v>#DIV/0!</v>
      </c>
      <c r="N109" s="28"/>
    </row>
    <row r="110" spans="1:15" ht="17.100000000000001" customHeight="1">
      <c r="A110" s="17" t="s">
        <v>121</v>
      </c>
      <c r="B110" s="18" t="s">
        <v>120</v>
      </c>
      <c r="C110" s="19" t="s">
        <v>16</v>
      </c>
      <c r="D110" s="22">
        <v>637.9</v>
      </c>
      <c r="E110" s="117"/>
      <c r="F110" s="121"/>
      <c r="G110" s="125"/>
      <c r="H110" s="129"/>
      <c r="I110" s="133"/>
      <c r="J110" s="2"/>
      <c r="K110" s="2">
        <f t="shared" si="28"/>
        <v>0</v>
      </c>
      <c r="L110" s="2">
        <f t="shared" si="24"/>
        <v>-637.9</v>
      </c>
      <c r="M110" s="3">
        <f t="shared" si="31"/>
        <v>-100</v>
      </c>
      <c r="N110" s="18"/>
    </row>
    <row r="111" spans="1:15" ht="17.100000000000001" customHeight="1">
      <c r="A111" s="17" t="s">
        <v>122</v>
      </c>
      <c r="B111" s="18" t="s">
        <v>23</v>
      </c>
      <c r="C111" s="19" t="s">
        <v>16</v>
      </c>
      <c r="D111" s="5">
        <v>567.226</v>
      </c>
      <c r="E111" s="117"/>
      <c r="F111" s="121"/>
      <c r="G111" s="125"/>
      <c r="H111" s="129"/>
      <c r="I111" s="133"/>
      <c r="J111" s="2">
        <f>230.394+74.794</f>
        <v>305.18799999999999</v>
      </c>
      <c r="K111" s="2">
        <f t="shared" si="28"/>
        <v>305.18799999999999</v>
      </c>
      <c r="L111" s="2">
        <f t="shared" si="24"/>
        <v>-262.03800000000001</v>
      </c>
      <c r="M111" s="3">
        <f t="shared" si="31"/>
        <v>-46.196401434348921</v>
      </c>
      <c r="N111" s="18"/>
    </row>
    <row r="112" spans="1:15" ht="17.100000000000001" customHeight="1">
      <c r="A112" s="17" t="s">
        <v>129</v>
      </c>
      <c r="B112" s="18" t="s">
        <v>123</v>
      </c>
      <c r="C112" s="19" t="s">
        <v>16</v>
      </c>
      <c r="D112" s="2">
        <f>D113+D114+D115+D116</f>
        <v>7080.0750000000007</v>
      </c>
      <c r="E112" s="117">
        <f>E113+E114+E115+E116+E117</f>
        <v>120.95400000000001</v>
      </c>
      <c r="F112" s="121">
        <f t="shared" ref="F112:K112" si="33">F113+F114+F115+F116+F117</f>
        <v>2717.5189999999998</v>
      </c>
      <c r="G112" s="125">
        <f t="shared" si="33"/>
        <v>235.47220000000002</v>
      </c>
      <c r="H112" s="129">
        <f t="shared" si="33"/>
        <v>0</v>
      </c>
      <c r="I112" s="133">
        <f t="shared" si="33"/>
        <v>193.566</v>
      </c>
      <c r="J112" s="2">
        <f t="shared" si="33"/>
        <v>67.885000000000005</v>
      </c>
      <c r="K112" s="2">
        <f t="shared" si="33"/>
        <v>3335.3961999999997</v>
      </c>
      <c r="L112" s="2">
        <f t="shared" si="24"/>
        <v>-3744.678800000001</v>
      </c>
      <c r="M112" s="3">
        <f t="shared" si="31"/>
        <v>-52.890383223341573</v>
      </c>
      <c r="N112" s="18"/>
    </row>
    <row r="113" spans="1:14" ht="17.100000000000001" customHeight="1">
      <c r="A113" s="17" t="s">
        <v>131</v>
      </c>
      <c r="B113" s="18" t="s">
        <v>124</v>
      </c>
      <c r="C113" s="19" t="s">
        <v>16</v>
      </c>
      <c r="D113" s="5">
        <v>5327.3850000000002</v>
      </c>
      <c r="E113" s="117">
        <v>41.268999999999998</v>
      </c>
      <c r="F113" s="121">
        <v>17.73</v>
      </c>
      <c r="G113" s="125">
        <v>1.9199999999999998E-2</v>
      </c>
      <c r="H113" s="129"/>
      <c r="I113" s="133"/>
      <c r="J113" s="2"/>
      <c r="K113" s="2">
        <f t="shared" si="28"/>
        <v>59.018199999999993</v>
      </c>
      <c r="L113" s="2">
        <f t="shared" si="24"/>
        <v>-5268.3667999999998</v>
      </c>
      <c r="M113" s="3">
        <f t="shared" si="31"/>
        <v>-98.892173176896364</v>
      </c>
      <c r="N113" s="18"/>
    </row>
    <row r="114" spans="1:14" ht="17.100000000000001" customHeight="1">
      <c r="A114" s="17" t="s">
        <v>133</v>
      </c>
      <c r="B114" s="18" t="s">
        <v>125</v>
      </c>
      <c r="C114" s="19" t="s">
        <v>16</v>
      </c>
      <c r="D114" s="2">
        <v>1591.26</v>
      </c>
      <c r="E114" s="117">
        <v>21.64</v>
      </c>
      <c r="F114" s="121">
        <v>2647.7779999999998</v>
      </c>
      <c r="G114" s="125">
        <v>211.00800000000001</v>
      </c>
      <c r="H114" s="129"/>
      <c r="I114" s="133"/>
      <c r="J114" s="2"/>
      <c r="K114" s="2">
        <f t="shared" si="28"/>
        <v>2880.4259999999995</v>
      </c>
      <c r="L114" s="2">
        <f t="shared" si="24"/>
        <v>1289.1659999999995</v>
      </c>
      <c r="M114" s="3">
        <f t="shared" si="31"/>
        <v>81.015421741261605</v>
      </c>
      <c r="N114" s="18"/>
    </row>
    <row r="115" spans="1:14" ht="17.100000000000001" customHeight="1">
      <c r="A115" s="17" t="s">
        <v>190</v>
      </c>
      <c r="B115" s="18" t="s">
        <v>126</v>
      </c>
      <c r="C115" s="19" t="s">
        <v>16</v>
      </c>
      <c r="D115" s="22">
        <v>139.6</v>
      </c>
      <c r="E115" s="117">
        <v>58.045000000000002</v>
      </c>
      <c r="F115" s="121">
        <v>52.011000000000003</v>
      </c>
      <c r="G115" s="125">
        <v>24.445</v>
      </c>
      <c r="H115" s="129"/>
      <c r="I115" s="133">
        <v>193.566</v>
      </c>
      <c r="J115" s="2"/>
      <c r="K115" s="2">
        <f t="shared" si="28"/>
        <v>328.06700000000001</v>
      </c>
      <c r="L115" s="2">
        <f t="shared" si="24"/>
        <v>188.46700000000001</v>
      </c>
      <c r="M115" s="3">
        <f t="shared" si="31"/>
        <v>135.0050143266476</v>
      </c>
      <c r="N115" s="18"/>
    </row>
    <row r="116" spans="1:14" ht="36" customHeight="1">
      <c r="A116" s="17" t="s">
        <v>136</v>
      </c>
      <c r="B116" s="18" t="s">
        <v>127</v>
      </c>
      <c r="C116" s="19" t="s">
        <v>16</v>
      </c>
      <c r="D116" s="5">
        <v>21.83</v>
      </c>
      <c r="E116" s="117"/>
      <c r="F116" s="121"/>
      <c r="G116" s="125"/>
      <c r="H116" s="129"/>
      <c r="I116" s="133"/>
      <c r="J116" s="2">
        <v>67.885000000000005</v>
      </c>
      <c r="K116" s="2">
        <f t="shared" si="28"/>
        <v>67.885000000000005</v>
      </c>
      <c r="L116" s="2">
        <f t="shared" si="24"/>
        <v>46.055000000000007</v>
      </c>
      <c r="M116" s="3">
        <f t="shared" si="31"/>
        <v>210.97114063215764</v>
      </c>
      <c r="N116" s="18"/>
    </row>
    <row r="117" spans="1:14" ht="17.100000000000001" customHeight="1">
      <c r="A117" s="17" t="s">
        <v>138</v>
      </c>
      <c r="B117" s="18" t="s">
        <v>128</v>
      </c>
      <c r="C117" s="19" t="s">
        <v>16</v>
      </c>
      <c r="D117" s="5"/>
      <c r="E117" s="117"/>
      <c r="F117" s="121"/>
      <c r="G117" s="125"/>
      <c r="H117" s="129"/>
      <c r="I117" s="133"/>
      <c r="J117" s="2"/>
      <c r="K117" s="2">
        <f t="shared" si="28"/>
        <v>0</v>
      </c>
      <c r="L117" s="2">
        <f t="shared" si="24"/>
        <v>0</v>
      </c>
      <c r="M117" s="3"/>
      <c r="N117" s="18"/>
    </row>
    <row r="118" spans="1:14" s="29" customFormat="1" ht="17.100000000000001" customHeight="1">
      <c r="A118" s="12" t="s">
        <v>191</v>
      </c>
      <c r="B118" s="13" t="s">
        <v>130</v>
      </c>
      <c r="C118" s="14" t="s">
        <v>16</v>
      </c>
      <c r="D118" s="6">
        <v>714.05799999999999</v>
      </c>
      <c r="E118" s="116">
        <f>E119+E120+E121+E122+E123+E124+E125+E126+E127+E128+E129+E130+E131</f>
        <v>0</v>
      </c>
      <c r="F118" s="120">
        <f t="shared" ref="F118:K118" si="34">F119+F120+F121+F122+F123+F124+F125+F126+F127+F128+F129+F130+F131</f>
        <v>0</v>
      </c>
      <c r="G118" s="124">
        <f t="shared" si="34"/>
        <v>0</v>
      </c>
      <c r="H118" s="128"/>
      <c r="I118" s="132"/>
      <c r="J118" s="4">
        <f>J119+J120+J121+J122+J123+J124+J125+J126+J127+J128+J129+J130+J131+J135+J132</f>
        <v>5870.0820000000003</v>
      </c>
      <c r="K118" s="4">
        <f t="shared" si="34"/>
        <v>5675.6530000000002</v>
      </c>
      <c r="L118" s="4">
        <f t="shared" si="24"/>
        <v>4961.5950000000003</v>
      </c>
      <c r="M118" s="15">
        <f>K118/D118*100-100</f>
        <v>694.84481652750901</v>
      </c>
      <c r="N118" s="13"/>
    </row>
    <row r="119" spans="1:14" ht="17.100000000000001" customHeight="1">
      <c r="A119" s="17" t="s">
        <v>192</v>
      </c>
      <c r="B119" s="18" t="s">
        <v>132</v>
      </c>
      <c r="C119" s="19" t="s">
        <v>16</v>
      </c>
      <c r="D119" s="2">
        <v>53.81</v>
      </c>
      <c r="E119" s="117"/>
      <c r="F119" s="121"/>
      <c r="G119" s="125"/>
      <c r="H119" s="129"/>
      <c r="I119" s="133"/>
      <c r="J119" s="2">
        <f>15.387+50.448</f>
        <v>65.835000000000008</v>
      </c>
      <c r="K119" s="2">
        <f t="shared" si="28"/>
        <v>65.835000000000008</v>
      </c>
      <c r="L119" s="2">
        <f t="shared" si="24"/>
        <v>12.025000000000006</v>
      </c>
      <c r="M119" s="3">
        <f>K119/D119*100-100</f>
        <v>22.347147370377257</v>
      </c>
      <c r="N119" s="18"/>
    </row>
    <row r="120" spans="1:14" ht="17.100000000000001" customHeight="1">
      <c r="A120" s="17" t="s">
        <v>193</v>
      </c>
      <c r="B120" s="18" t="s">
        <v>134</v>
      </c>
      <c r="C120" s="19" t="s">
        <v>16</v>
      </c>
      <c r="D120" s="2">
        <v>0</v>
      </c>
      <c r="E120" s="117"/>
      <c r="F120" s="121"/>
      <c r="G120" s="125"/>
      <c r="H120" s="129"/>
      <c r="I120" s="133"/>
      <c r="J120" s="2"/>
      <c r="K120" s="2">
        <f t="shared" si="28"/>
        <v>0</v>
      </c>
      <c r="L120" s="2">
        <f t="shared" si="24"/>
        <v>0</v>
      </c>
      <c r="M120" s="3"/>
      <c r="N120" s="18"/>
    </row>
    <row r="121" spans="1:14" ht="17.100000000000001" customHeight="1">
      <c r="A121" s="17" t="s">
        <v>190</v>
      </c>
      <c r="B121" s="18" t="s">
        <v>135</v>
      </c>
      <c r="C121" s="19" t="s">
        <v>16</v>
      </c>
      <c r="D121" s="2">
        <v>19.98</v>
      </c>
      <c r="E121" s="117"/>
      <c r="F121" s="121"/>
      <c r="G121" s="125"/>
      <c r="H121" s="129"/>
      <c r="I121" s="133"/>
      <c r="J121" s="2"/>
      <c r="K121" s="2">
        <f t="shared" si="28"/>
        <v>0</v>
      </c>
      <c r="L121" s="2">
        <f t="shared" si="24"/>
        <v>-19.98</v>
      </c>
      <c r="M121" s="3">
        <f>K121/D121*100-100</f>
        <v>-100</v>
      </c>
      <c r="N121" s="289"/>
    </row>
    <row r="122" spans="1:14" ht="17.100000000000001" customHeight="1">
      <c r="A122" s="17" t="s">
        <v>194</v>
      </c>
      <c r="B122" s="18" t="s">
        <v>137</v>
      </c>
      <c r="C122" s="19" t="s">
        <v>16</v>
      </c>
      <c r="D122" s="2">
        <v>310.48</v>
      </c>
      <c r="E122" s="117"/>
      <c r="F122" s="121"/>
      <c r="G122" s="125"/>
      <c r="H122" s="129"/>
      <c r="I122" s="133"/>
      <c r="J122" s="2"/>
      <c r="K122" s="2">
        <f t="shared" si="28"/>
        <v>0</v>
      </c>
      <c r="L122" s="2">
        <f t="shared" si="24"/>
        <v>-310.48</v>
      </c>
      <c r="M122" s="3">
        <f>K122/D122*100-100</f>
        <v>-100</v>
      </c>
      <c r="N122" s="290"/>
    </row>
    <row r="123" spans="1:14" ht="17.100000000000001" customHeight="1">
      <c r="A123" s="17" t="s">
        <v>195</v>
      </c>
      <c r="B123" s="18" t="s">
        <v>139</v>
      </c>
      <c r="C123" s="19" t="s">
        <v>16</v>
      </c>
      <c r="D123" s="2">
        <v>23.7</v>
      </c>
      <c r="E123" s="117"/>
      <c r="F123" s="121"/>
      <c r="G123" s="125"/>
      <c r="H123" s="129"/>
      <c r="I123" s="133"/>
      <c r="J123" s="2">
        <v>17</v>
      </c>
      <c r="K123" s="2">
        <f t="shared" si="28"/>
        <v>17</v>
      </c>
      <c r="L123" s="2">
        <f t="shared" si="24"/>
        <v>-6.6999999999999993</v>
      </c>
      <c r="M123" s="3">
        <f>K123/D123*100-100</f>
        <v>-28.270042194092824</v>
      </c>
      <c r="N123" s="290"/>
    </row>
    <row r="124" spans="1:14" ht="17.100000000000001" customHeight="1">
      <c r="A124" s="17" t="s">
        <v>196</v>
      </c>
      <c r="B124" s="18" t="s">
        <v>208</v>
      </c>
      <c r="C124" s="19" t="s">
        <v>16</v>
      </c>
      <c r="D124" s="5">
        <v>78.213999999999999</v>
      </c>
      <c r="E124" s="117"/>
      <c r="F124" s="121"/>
      <c r="G124" s="125"/>
      <c r="H124" s="129"/>
      <c r="I124" s="133"/>
      <c r="J124" s="2"/>
      <c r="K124" s="2">
        <f t="shared" si="28"/>
        <v>0</v>
      </c>
      <c r="L124" s="2">
        <f t="shared" si="24"/>
        <v>-78.213999999999999</v>
      </c>
      <c r="M124" s="3">
        <f>K124/D124*100-100</f>
        <v>-100</v>
      </c>
      <c r="N124" s="291"/>
    </row>
    <row r="125" spans="1:14" ht="17.100000000000001" customHeight="1">
      <c r="A125" s="17" t="s">
        <v>197</v>
      </c>
      <c r="B125" s="18" t="s">
        <v>140</v>
      </c>
      <c r="C125" s="19" t="s">
        <v>16</v>
      </c>
      <c r="D125" s="2">
        <v>0</v>
      </c>
      <c r="E125" s="117"/>
      <c r="F125" s="121"/>
      <c r="G125" s="125"/>
      <c r="H125" s="129"/>
      <c r="I125" s="133"/>
      <c r="J125" s="2">
        <f>5+98</f>
        <v>103</v>
      </c>
      <c r="K125" s="2">
        <f t="shared" si="28"/>
        <v>103</v>
      </c>
      <c r="L125" s="2">
        <f t="shared" si="24"/>
        <v>103</v>
      </c>
      <c r="M125" s="3"/>
      <c r="N125" s="18"/>
    </row>
    <row r="126" spans="1:14" ht="17.100000000000001" customHeight="1">
      <c r="A126" s="17" t="s">
        <v>198</v>
      </c>
      <c r="B126" s="18" t="s">
        <v>141</v>
      </c>
      <c r="C126" s="19" t="s">
        <v>16</v>
      </c>
      <c r="D126" s="22">
        <v>16</v>
      </c>
      <c r="E126" s="117"/>
      <c r="F126" s="121"/>
      <c r="G126" s="125"/>
      <c r="H126" s="129"/>
      <c r="I126" s="133"/>
      <c r="J126" s="2">
        <v>554.20899999999995</v>
      </c>
      <c r="K126" s="2">
        <f t="shared" si="28"/>
        <v>554.20899999999995</v>
      </c>
      <c r="L126" s="2">
        <f t="shared" si="24"/>
        <v>538.20899999999995</v>
      </c>
      <c r="M126" s="3">
        <f>K126/D126*100-100</f>
        <v>3363.8062499999996</v>
      </c>
      <c r="N126" s="18"/>
    </row>
    <row r="127" spans="1:14" ht="32.25" customHeight="1">
      <c r="A127" s="17" t="s">
        <v>199</v>
      </c>
      <c r="B127" s="18" t="s">
        <v>82</v>
      </c>
      <c r="C127" s="19" t="s">
        <v>16</v>
      </c>
      <c r="D127" s="22">
        <v>13.9</v>
      </c>
      <c r="E127" s="117"/>
      <c r="F127" s="121"/>
      <c r="G127" s="125"/>
      <c r="H127" s="129"/>
      <c r="I127" s="133"/>
      <c r="J127" s="2">
        <v>37.25</v>
      </c>
      <c r="K127" s="2">
        <f t="shared" si="28"/>
        <v>37.25</v>
      </c>
      <c r="L127" s="2">
        <f t="shared" si="24"/>
        <v>23.35</v>
      </c>
      <c r="M127" s="3">
        <f>K127/D127*100-100</f>
        <v>167.98561151079133</v>
      </c>
      <c r="N127" s="18"/>
    </row>
    <row r="128" spans="1:14" ht="32.25" customHeight="1">
      <c r="A128" s="17" t="s">
        <v>200</v>
      </c>
      <c r="B128" s="18" t="s">
        <v>96</v>
      </c>
      <c r="C128" s="19" t="s">
        <v>16</v>
      </c>
      <c r="D128" s="22">
        <v>198</v>
      </c>
      <c r="E128" s="117"/>
      <c r="F128" s="121"/>
      <c r="G128" s="125"/>
      <c r="H128" s="129"/>
      <c r="I128" s="133"/>
      <c r="J128" s="2"/>
      <c r="K128" s="2">
        <f t="shared" si="28"/>
        <v>0</v>
      </c>
      <c r="L128" s="2">
        <f t="shared" si="24"/>
        <v>-198</v>
      </c>
      <c r="M128" s="3">
        <f>K128/D128*100-100</f>
        <v>-100</v>
      </c>
      <c r="N128" s="18"/>
    </row>
    <row r="129" spans="1:15" ht="17.100000000000001" customHeight="1">
      <c r="A129" s="17" t="s">
        <v>201</v>
      </c>
      <c r="B129" s="18" t="s">
        <v>142</v>
      </c>
      <c r="C129" s="19" t="s">
        <v>16</v>
      </c>
      <c r="D129" s="5"/>
      <c r="E129" s="117"/>
      <c r="F129" s="121"/>
      <c r="G129" s="125"/>
      <c r="H129" s="129"/>
      <c r="I129" s="133"/>
      <c r="J129" s="2">
        <v>4877.5</v>
      </c>
      <c r="K129" s="2">
        <f t="shared" si="28"/>
        <v>4877.5</v>
      </c>
      <c r="L129" s="2">
        <f t="shared" si="24"/>
        <v>4877.5</v>
      </c>
      <c r="M129" s="15"/>
      <c r="N129" s="18"/>
      <c r="O129" s="24"/>
    </row>
    <row r="130" spans="1:15" ht="17.100000000000001" customHeight="1">
      <c r="A130" s="17" t="s">
        <v>202</v>
      </c>
      <c r="B130" s="18" t="s">
        <v>207</v>
      </c>
      <c r="C130" s="19" t="s">
        <v>16</v>
      </c>
      <c r="D130" s="5"/>
      <c r="E130" s="117"/>
      <c r="F130" s="121"/>
      <c r="G130" s="125"/>
      <c r="H130" s="129"/>
      <c r="I130" s="133"/>
      <c r="J130" s="2"/>
      <c r="K130" s="2">
        <f t="shared" si="28"/>
        <v>0</v>
      </c>
      <c r="L130" s="2">
        <f t="shared" si="24"/>
        <v>0</v>
      </c>
      <c r="M130" s="15"/>
      <c r="N130" s="18"/>
    </row>
    <row r="131" spans="1:15" ht="17.100000000000001" customHeight="1">
      <c r="A131" s="17" t="s">
        <v>203</v>
      </c>
      <c r="B131" s="18" t="s">
        <v>210</v>
      </c>
      <c r="C131" s="19" t="s">
        <v>16</v>
      </c>
      <c r="D131" s="5"/>
      <c r="E131" s="117"/>
      <c r="F131" s="121"/>
      <c r="G131" s="125"/>
      <c r="H131" s="129"/>
      <c r="I131" s="133"/>
      <c r="J131" s="2">
        <v>20.859000000000002</v>
      </c>
      <c r="K131" s="2">
        <f>SUM(E131:J131)</f>
        <v>20.859000000000002</v>
      </c>
      <c r="L131" s="2">
        <f t="shared" si="24"/>
        <v>20.859000000000002</v>
      </c>
      <c r="M131" s="15"/>
      <c r="N131" s="18"/>
    </row>
    <row r="132" spans="1:15" ht="16.5" customHeight="1">
      <c r="A132" s="17"/>
      <c r="B132" s="18" t="s">
        <v>211</v>
      </c>
      <c r="C132" s="19"/>
      <c r="D132" s="5"/>
      <c r="E132" s="117"/>
      <c r="F132" s="121"/>
      <c r="G132" s="125"/>
      <c r="H132" s="129"/>
      <c r="I132" s="133"/>
      <c r="J132" s="2">
        <v>6.4290000000000003</v>
      </c>
      <c r="K132" s="2">
        <f t="shared" si="28"/>
        <v>6.4290000000000003</v>
      </c>
      <c r="L132" s="2">
        <f t="shared" si="24"/>
        <v>6.4290000000000003</v>
      </c>
      <c r="M132" s="15"/>
      <c r="N132" s="18"/>
    </row>
    <row r="133" spans="1:15" ht="17.100000000000001" customHeight="1">
      <c r="A133" s="17"/>
      <c r="B133" s="18"/>
      <c r="C133" s="19"/>
      <c r="D133" s="5"/>
      <c r="E133" s="117"/>
      <c r="F133" s="121"/>
      <c r="G133" s="125"/>
      <c r="H133" s="129"/>
      <c r="I133" s="133"/>
      <c r="J133" s="2"/>
      <c r="K133" s="2">
        <f t="shared" si="28"/>
        <v>0</v>
      </c>
      <c r="L133" s="2">
        <f t="shared" si="24"/>
        <v>0</v>
      </c>
      <c r="M133" s="15"/>
      <c r="N133" s="18"/>
    </row>
    <row r="134" spans="1:15" ht="17.100000000000001" customHeight="1">
      <c r="A134" s="17"/>
      <c r="B134" s="18" t="s">
        <v>213</v>
      </c>
      <c r="C134" s="19"/>
      <c r="D134" s="5"/>
      <c r="E134" s="117"/>
      <c r="F134" s="121"/>
      <c r="G134" s="125"/>
      <c r="H134" s="129"/>
      <c r="I134" s="133"/>
      <c r="J134" s="2"/>
      <c r="K134" s="2">
        <f t="shared" si="28"/>
        <v>0</v>
      </c>
      <c r="L134" s="2">
        <f t="shared" si="24"/>
        <v>0</v>
      </c>
      <c r="M134" s="15"/>
      <c r="N134" s="18"/>
    </row>
    <row r="135" spans="1:15" ht="17.100000000000001" customHeight="1">
      <c r="A135" s="17"/>
      <c r="B135" s="18" t="s">
        <v>21</v>
      </c>
      <c r="C135" s="19"/>
      <c r="D135" s="5"/>
      <c r="E135" s="117"/>
      <c r="F135" s="121"/>
      <c r="G135" s="125"/>
      <c r="H135" s="129"/>
      <c r="I135" s="133"/>
      <c r="J135" s="2">
        <v>188</v>
      </c>
      <c r="K135" s="2"/>
      <c r="L135" s="2">
        <f t="shared" si="24"/>
        <v>0</v>
      </c>
      <c r="M135" s="15"/>
      <c r="N135" s="18"/>
    </row>
    <row r="136" spans="1:15" ht="17.100000000000001" customHeight="1">
      <c r="A136" s="14" t="s">
        <v>143</v>
      </c>
      <c r="B136" s="13" t="s">
        <v>144</v>
      </c>
      <c r="C136" s="14" t="s">
        <v>16</v>
      </c>
      <c r="D136" s="6">
        <v>117992.845</v>
      </c>
      <c r="E136" s="116">
        <f>E87+E9</f>
        <v>20899.771000000004</v>
      </c>
      <c r="F136" s="120">
        <f>F87+F9</f>
        <v>18169.168000000001</v>
      </c>
      <c r="G136" s="124">
        <f>G87+G9</f>
        <v>22770.081200000001</v>
      </c>
      <c r="H136" s="128">
        <f t="shared" ref="H136:I136" si="35">H87+H9</f>
        <v>6478.0870000000004</v>
      </c>
      <c r="I136" s="132">
        <f t="shared" si="35"/>
        <v>51603.684999999998</v>
      </c>
      <c r="J136" s="4">
        <f>J87+J9</f>
        <v>23216.538999999997</v>
      </c>
      <c r="K136" s="4">
        <f>K87+K9</f>
        <v>117021.10320000001</v>
      </c>
      <c r="L136" s="4">
        <f t="shared" si="24"/>
        <v>-971.74179999998887</v>
      </c>
      <c r="M136" s="15">
        <f t="shared" ref="M136:M141" si="36">K136/D136*100-100</f>
        <v>-0.82355993704533148</v>
      </c>
      <c r="N136" s="13"/>
    </row>
    <row r="137" spans="1:15" ht="17.100000000000001" customHeight="1">
      <c r="A137" s="14" t="s">
        <v>145</v>
      </c>
      <c r="B137" s="13" t="s">
        <v>146</v>
      </c>
      <c r="C137" s="14" t="s">
        <v>16</v>
      </c>
      <c r="D137" s="6">
        <v>1158.797</v>
      </c>
      <c r="E137" s="116"/>
      <c r="F137" s="120"/>
      <c r="G137" s="124"/>
      <c r="H137" s="128"/>
      <c r="I137" s="132"/>
      <c r="J137" s="4"/>
      <c r="K137" s="4">
        <f>K138-K136</f>
        <v>-14444.955800000011</v>
      </c>
      <c r="L137" s="4">
        <f t="shared" si="24"/>
        <v>-15603.752800000011</v>
      </c>
      <c r="M137" s="15">
        <f t="shared" si="36"/>
        <v>-1346.5475661397131</v>
      </c>
      <c r="N137" s="13"/>
    </row>
    <row r="138" spans="1:15" ht="17.100000000000001" customHeight="1">
      <c r="A138" s="14" t="s">
        <v>147</v>
      </c>
      <c r="B138" s="13" t="s">
        <v>148</v>
      </c>
      <c r="C138" s="14" t="s">
        <v>16</v>
      </c>
      <c r="D138" s="4">
        <v>119151.64</v>
      </c>
      <c r="E138" s="116">
        <f>E140</f>
        <v>86212.439350000001</v>
      </c>
      <c r="F138" s="120">
        <f t="shared" ref="F138:K138" si="37">F140</f>
        <v>14640.689449999998</v>
      </c>
      <c r="G138" s="124">
        <f t="shared" si="37"/>
        <v>1723.0185999999999</v>
      </c>
      <c r="H138" s="128"/>
      <c r="I138" s="132"/>
      <c r="J138" s="4">
        <f t="shared" si="37"/>
        <v>0</v>
      </c>
      <c r="K138" s="4">
        <f t="shared" si="37"/>
        <v>102576.1474</v>
      </c>
      <c r="L138" s="4">
        <f t="shared" si="24"/>
        <v>-16575.492599999998</v>
      </c>
      <c r="M138" s="15">
        <f t="shared" si="36"/>
        <v>-13.911258460227643</v>
      </c>
      <c r="N138" s="13"/>
    </row>
    <row r="139" spans="1:15" ht="17.100000000000001" customHeight="1">
      <c r="A139" s="292" t="s">
        <v>149</v>
      </c>
      <c r="B139" s="294" t="s">
        <v>150</v>
      </c>
      <c r="C139" s="14" t="s">
        <v>151</v>
      </c>
      <c r="D139" s="6">
        <v>110304.626</v>
      </c>
      <c r="E139" s="116">
        <f>80067.732+129.886</f>
        <v>80197.618000000002</v>
      </c>
      <c r="F139" s="120">
        <v>13619.245999999999</v>
      </c>
      <c r="G139" s="124">
        <v>1602.808</v>
      </c>
      <c r="H139" s="128"/>
      <c r="I139" s="132"/>
      <c r="J139" s="4"/>
      <c r="K139" s="4">
        <f>SUM(E139:J139)</f>
        <v>95419.672000000006</v>
      </c>
      <c r="L139" s="4">
        <f t="shared" si="24"/>
        <v>-14884.953999999998</v>
      </c>
      <c r="M139" s="15">
        <f t="shared" si="36"/>
        <v>-13.494405937245091</v>
      </c>
      <c r="N139" s="13"/>
    </row>
    <row r="140" spans="1:15" ht="17.100000000000001" customHeight="1">
      <c r="A140" s="293"/>
      <c r="B140" s="295"/>
      <c r="C140" s="14" t="s">
        <v>16</v>
      </c>
      <c r="D140" s="4">
        <v>119151.64</v>
      </c>
      <c r="E140" s="116">
        <f>E139*E141</f>
        <v>86212.439350000001</v>
      </c>
      <c r="F140" s="120">
        <f t="shared" ref="F140:J140" si="38">F139*F141</f>
        <v>14640.689449999998</v>
      </c>
      <c r="G140" s="124">
        <f>G139*G141</f>
        <v>1723.0185999999999</v>
      </c>
      <c r="H140" s="128"/>
      <c r="I140" s="132"/>
      <c r="J140" s="4">
        <f t="shared" si="38"/>
        <v>0</v>
      </c>
      <c r="K140" s="4">
        <f>SUM(E140:J140)</f>
        <v>102576.1474</v>
      </c>
      <c r="L140" s="4">
        <f t="shared" ref="L140:L148" si="39">K140-D140</f>
        <v>-16575.492599999998</v>
      </c>
      <c r="M140" s="15">
        <f t="shared" si="36"/>
        <v>-13.911258460227643</v>
      </c>
      <c r="N140" s="13"/>
    </row>
    <row r="141" spans="1:15" ht="17.100000000000001" customHeight="1">
      <c r="A141" s="14" t="s">
        <v>152</v>
      </c>
      <c r="B141" s="13" t="s">
        <v>153</v>
      </c>
      <c r="C141" s="14" t="s">
        <v>31</v>
      </c>
      <c r="D141" s="6">
        <v>1.08</v>
      </c>
      <c r="E141" s="162">
        <v>1.075</v>
      </c>
      <c r="F141" s="172">
        <v>1.075</v>
      </c>
      <c r="G141" s="146">
        <v>1.075</v>
      </c>
      <c r="H141" s="128"/>
      <c r="I141" s="132"/>
      <c r="J141" s="4"/>
      <c r="K141" s="6">
        <f>K140/K139</f>
        <v>1.075</v>
      </c>
      <c r="L141" s="4">
        <f t="shared" si="39"/>
        <v>-5.0000000000001155E-3</v>
      </c>
      <c r="M141" s="15">
        <f t="shared" si="36"/>
        <v>-0.46296296296297612</v>
      </c>
      <c r="N141" s="13"/>
    </row>
    <row r="142" spans="1:15" ht="17.100000000000001" customHeight="1">
      <c r="A142" s="19"/>
      <c r="B142" s="18" t="s">
        <v>154</v>
      </c>
      <c r="C142" s="19"/>
      <c r="D142" s="5"/>
      <c r="E142" s="164"/>
      <c r="F142" s="174"/>
      <c r="G142" s="148"/>
      <c r="H142" s="156"/>
      <c r="I142" s="140"/>
      <c r="J142" s="19"/>
      <c r="K142" s="19"/>
      <c r="L142" s="2">
        <f t="shared" si="39"/>
        <v>0</v>
      </c>
      <c r="M142" s="15"/>
      <c r="N142" s="18"/>
    </row>
    <row r="143" spans="1:15" s="29" customFormat="1" ht="35.25" customHeight="1">
      <c r="A143" s="14">
        <v>7</v>
      </c>
      <c r="B143" s="13" t="s">
        <v>155</v>
      </c>
      <c r="C143" s="14" t="s">
        <v>156</v>
      </c>
      <c r="D143" s="15">
        <v>72</v>
      </c>
      <c r="E143" s="165"/>
      <c r="F143" s="175"/>
      <c r="G143" s="149"/>
      <c r="H143" s="157"/>
      <c r="I143" s="141"/>
      <c r="J143" s="14"/>
      <c r="K143" s="14">
        <f>K144+K145</f>
        <v>63</v>
      </c>
      <c r="L143" s="2">
        <f t="shared" si="39"/>
        <v>-9</v>
      </c>
      <c r="M143" s="15">
        <f t="shared" ref="M143:M148" si="40">K143/D143*100-100</f>
        <v>-12.5</v>
      </c>
      <c r="N143" s="13"/>
    </row>
    <row r="144" spans="1:15" ht="36" customHeight="1">
      <c r="A144" s="17" t="s">
        <v>157</v>
      </c>
      <c r="B144" s="18" t="s">
        <v>158</v>
      </c>
      <c r="C144" s="19" t="s">
        <v>156</v>
      </c>
      <c r="D144" s="3">
        <v>65</v>
      </c>
      <c r="E144" s="164"/>
      <c r="F144" s="174"/>
      <c r="G144" s="148"/>
      <c r="H144" s="156"/>
      <c r="I144" s="140"/>
      <c r="J144" s="19"/>
      <c r="K144" s="19">
        <v>56</v>
      </c>
      <c r="L144" s="2">
        <f t="shared" si="39"/>
        <v>-9</v>
      </c>
      <c r="M144" s="3">
        <f t="shared" si="40"/>
        <v>-13.84615384615384</v>
      </c>
      <c r="N144" s="18"/>
    </row>
    <row r="145" spans="1:14" ht="34.5" customHeight="1">
      <c r="A145" s="17" t="s">
        <v>159</v>
      </c>
      <c r="B145" s="18" t="s">
        <v>160</v>
      </c>
      <c r="C145" s="19" t="s">
        <v>156</v>
      </c>
      <c r="D145" s="3">
        <v>7</v>
      </c>
      <c r="E145" s="164"/>
      <c r="F145" s="174"/>
      <c r="G145" s="148"/>
      <c r="H145" s="156"/>
      <c r="I145" s="140"/>
      <c r="J145" s="19"/>
      <c r="K145" s="19">
        <v>7</v>
      </c>
      <c r="L145" s="2">
        <f t="shared" si="39"/>
        <v>0</v>
      </c>
      <c r="M145" s="3">
        <f t="shared" si="40"/>
        <v>0</v>
      </c>
      <c r="N145" s="18"/>
    </row>
    <row r="146" spans="1:14" s="29" customFormat="1" ht="33" customHeight="1">
      <c r="A146" s="12" t="s">
        <v>161</v>
      </c>
      <c r="B146" s="13" t="s">
        <v>162</v>
      </c>
      <c r="C146" s="14" t="s">
        <v>31</v>
      </c>
      <c r="D146" s="15">
        <v>86548</v>
      </c>
      <c r="E146" s="166"/>
      <c r="F146" s="176"/>
      <c r="G146" s="150"/>
      <c r="H146" s="158"/>
      <c r="I146" s="142"/>
      <c r="J146" s="15"/>
      <c r="K146" s="15">
        <f>K147+K148</f>
        <v>230203.07305194801</v>
      </c>
      <c r="L146" s="4">
        <f t="shared" si="39"/>
        <v>143655.07305194801</v>
      </c>
      <c r="M146" s="15">
        <f t="shared" si="40"/>
        <v>165.98312272028011</v>
      </c>
      <c r="N146" s="13"/>
    </row>
    <row r="147" spans="1:14" ht="34.5" customHeight="1">
      <c r="A147" s="17" t="s">
        <v>163</v>
      </c>
      <c r="B147" s="18" t="s">
        <v>158</v>
      </c>
      <c r="C147" s="19" t="s">
        <v>31</v>
      </c>
      <c r="D147" s="3">
        <v>84539</v>
      </c>
      <c r="E147" s="164"/>
      <c r="F147" s="174"/>
      <c r="G147" s="148"/>
      <c r="H147" s="156"/>
      <c r="I147" s="140"/>
      <c r="J147" s="19"/>
      <c r="K147" s="3">
        <f>K55/K144/11*1000</f>
        <v>82574.501623376622</v>
      </c>
      <c r="L147" s="2">
        <f t="shared" si="39"/>
        <v>-1964.4983766233781</v>
      </c>
      <c r="M147" s="3">
        <f t="shared" si="40"/>
        <v>-2.3237776370945653</v>
      </c>
      <c r="N147" s="18"/>
    </row>
    <row r="148" spans="1:14" ht="34.5" customHeight="1">
      <c r="A148" s="17" t="s">
        <v>164</v>
      </c>
      <c r="B148" s="18" t="s">
        <v>160</v>
      </c>
      <c r="C148" s="19" t="s">
        <v>31</v>
      </c>
      <c r="D148" s="3">
        <v>105208</v>
      </c>
      <c r="E148" s="164"/>
      <c r="F148" s="174"/>
      <c r="G148" s="148"/>
      <c r="H148" s="156"/>
      <c r="I148" s="140"/>
      <c r="J148" s="19"/>
      <c r="K148" s="3">
        <f>K89/K145/11*1000</f>
        <v>147628.57142857139</v>
      </c>
      <c r="L148" s="2">
        <f t="shared" si="39"/>
        <v>42420.571428571391</v>
      </c>
      <c r="M148" s="3">
        <f t="shared" si="40"/>
        <v>40.320670888688483</v>
      </c>
      <c r="N148" s="18"/>
    </row>
    <row r="151" spans="1:14" ht="18.75">
      <c r="A151" s="38"/>
      <c r="B151" s="111" t="s">
        <v>524</v>
      </c>
      <c r="C151" s="111"/>
      <c r="D151" s="111"/>
      <c r="E151" s="179"/>
      <c r="F151" s="177"/>
      <c r="G151" s="169"/>
      <c r="L151" s="111" t="s">
        <v>525</v>
      </c>
    </row>
    <row r="152" spans="1:14" ht="18.75">
      <c r="A152" s="38"/>
      <c r="B152" s="111"/>
      <c r="C152" s="111"/>
      <c r="D152" s="111"/>
      <c r="E152" s="179"/>
      <c r="F152" s="177"/>
      <c r="G152" s="169"/>
      <c r="L152" s="111"/>
    </row>
    <row r="153" spans="1:14" ht="18.75">
      <c r="A153" s="38"/>
      <c r="B153" s="273" t="s">
        <v>526</v>
      </c>
      <c r="C153" s="273"/>
      <c r="D153" s="113"/>
      <c r="E153" s="179"/>
      <c r="F153" s="177"/>
      <c r="G153" s="169"/>
      <c r="L153" s="111" t="s">
        <v>527</v>
      </c>
    </row>
    <row r="154" spans="1:14" ht="18.75">
      <c r="A154" s="38"/>
      <c r="B154" s="273"/>
      <c r="C154" s="273"/>
      <c r="D154" s="113"/>
      <c r="E154" s="179"/>
      <c r="F154" s="177"/>
      <c r="G154" s="169"/>
      <c r="L154" s="111"/>
    </row>
    <row r="155" spans="1:14" ht="18.75">
      <c r="A155" s="38"/>
      <c r="B155" s="38"/>
      <c r="C155" s="38"/>
      <c r="D155" s="38"/>
      <c r="E155" s="167"/>
      <c r="F155" s="177"/>
      <c r="G155" s="169"/>
    </row>
    <row r="156" spans="1:14" ht="18.75">
      <c r="A156" s="38"/>
      <c r="B156" s="38"/>
      <c r="C156" s="38"/>
      <c r="D156" s="38"/>
      <c r="E156" s="167"/>
      <c r="F156" s="177"/>
      <c r="G156" s="169"/>
    </row>
    <row r="157" spans="1:14" ht="18.75">
      <c r="A157" s="112"/>
      <c r="B157" s="241"/>
      <c r="C157" s="38"/>
      <c r="D157" s="38"/>
      <c r="E157" s="167"/>
      <c r="F157" s="177"/>
      <c r="G157" s="169"/>
    </row>
    <row r="158" spans="1:14" ht="18.75">
      <c r="A158" s="112"/>
      <c r="B158" s="112"/>
      <c r="C158" s="38"/>
      <c r="D158" s="38"/>
      <c r="E158" s="167"/>
      <c r="F158" s="177"/>
      <c r="G158" s="169"/>
    </row>
  </sheetData>
  <mergeCells count="21">
    <mergeCell ref="N121:N124"/>
    <mergeCell ref="A139:A140"/>
    <mergeCell ref="B139:B140"/>
    <mergeCell ref="H6:H7"/>
    <mergeCell ref="I6:I7"/>
    <mergeCell ref="B153:C154"/>
    <mergeCell ref="A1:N2"/>
    <mergeCell ref="A3:N4"/>
    <mergeCell ref="A6:A7"/>
    <mergeCell ref="B6:B7"/>
    <mergeCell ref="C6:C7"/>
    <mergeCell ref="D6:D7"/>
    <mergeCell ref="E6:E7"/>
    <mergeCell ref="F6:F7"/>
    <mergeCell ref="G6:G7"/>
    <mergeCell ref="N6:N7"/>
    <mergeCell ref="J6:J7"/>
    <mergeCell ref="K6:K7"/>
    <mergeCell ref="L6:M6"/>
    <mergeCell ref="N73:N75"/>
    <mergeCell ref="N82:N86"/>
  </mergeCells>
  <pageMargins left="0.38" right="0.19" top="0.6" bottom="0.21" header="0.3" footer="0.3"/>
  <pageSetup paperSize="9" scale="85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8"/>
  <sheetViews>
    <sheetView topLeftCell="A25" zoomScale="86" zoomScaleNormal="86" workbookViewId="0">
      <selection activeCell="D43" sqref="D43:G57"/>
    </sheetView>
  </sheetViews>
  <sheetFormatPr defaultRowHeight="15.75"/>
  <cols>
    <col min="1" max="1" width="8.140625" style="190" customWidth="1"/>
    <col min="2" max="2" width="54.5703125" style="190" customWidth="1"/>
    <col min="3" max="3" width="12.28515625" style="190" customWidth="1"/>
    <col min="4" max="4" width="18.42578125" style="228" customWidth="1"/>
    <col min="5" max="5" width="14.7109375" style="228" customWidth="1"/>
    <col min="6" max="6" width="11.7109375" style="190" customWidth="1"/>
    <col min="7" max="7" width="10.140625" style="190" customWidth="1"/>
    <col min="8" max="8" width="24.5703125" style="190" customWidth="1"/>
    <col min="9" max="16384" width="9.140625" style="190"/>
  </cols>
  <sheetData>
    <row r="1" spans="1:8" ht="36.75" customHeight="1">
      <c r="A1" s="354" t="s">
        <v>581</v>
      </c>
      <c r="B1" s="354"/>
      <c r="C1" s="354"/>
      <c r="D1" s="354"/>
      <c r="E1" s="354"/>
      <c r="F1" s="354"/>
      <c r="G1" s="354"/>
    </row>
    <row r="2" spans="1:8" ht="34.5" customHeight="1">
      <c r="A2" s="355" t="s">
        <v>690</v>
      </c>
      <c r="B2" s="355"/>
      <c r="C2" s="355"/>
      <c r="D2" s="355"/>
      <c r="E2" s="355"/>
      <c r="F2" s="355"/>
      <c r="G2" s="355"/>
    </row>
    <row r="3" spans="1:8" ht="12" customHeight="1"/>
    <row r="4" spans="1:8" ht="27" customHeight="1">
      <c r="A4" s="276" t="s">
        <v>1</v>
      </c>
      <c r="B4" s="276" t="s">
        <v>2</v>
      </c>
      <c r="C4" s="276" t="s">
        <v>3</v>
      </c>
      <c r="D4" s="276" t="s">
        <v>534</v>
      </c>
      <c r="E4" s="358" t="s">
        <v>9</v>
      </c>
      <c r="F4" s="276" t="s">
        <v>679</v>
      </c>
      <c r="G4" s="276"/>
    </row>
    <row r="5" spans="1:8" s="191" customFormat="1" ht="27" customHeight="1">
      <c r="A5" s="276"/>
      <c r="B5" s="276"/>
      <c r="C5" s="276"/>
      <c r="D5" s="276"/>
      <c r="E5" s="359"/>
      <c r="F5" s="184" t="s">
        <v>12</v>
      </c>
      <c r="G5" s="184" t="s">
        <v>13</v>
      </c>
    </row>
    <row r="6" spans="1:8">
      <c r="A6" s="192">
        <v>1</v>
      </c>
      <c r="B6" s="192">
        <v>2</v>
      </c>
      <c r="C6" s="192">
        <v>3</v>
      </c>
      <c r="D6" s="227">
        <v>4</v>
      </c>
      <c r="E6" s="227"/>
      <c r="F6" s="192">
        <v>12</v>
      </c>
      <c r="G6" s="192">
        <v>13</v>
      </c>
    </row>
    <row r="7" spans="1:8" ht="33.75" customHeight="1">
      <c r="A7" s="198" t="s">
        <v>235</v>
      </c>
      <c r="B7" s="185" t="s">
        <v>236</v>
      </c>
      <c r="C7" s="194" t="s">
        <v>16</v>
      </c>
      <c r="D7" s="195">
        <v>63960.24</v>
      </c>
      <c r="E7" s="195">
        <f>E8+E16+E20+E21+E24</f>
        <v>58288.02</v>
      </c>
      <c r="F7" s="195">
        <f>E7-D7</f>
        <v>-5672.2200000000012</v>
      </c>
      <c r="G7" s="220">
        <f>E7/D7*100</f>
        <v>91.131646785565536</v>
      </c>
      <c r="H7" s="217"/>
    </row>
    <row r="8" spans="1:8" s="216" customFormat="1" ht="20.25" customHeight="1">
      <c r="A8" s="198">
        <v>1</v>
      </c>
      <c r="B8" s="185" t="s">
        <v>238</v>
      </c>
      <c r="C8" s="194" t="s">
        <v>16</v>
      </c>
      <c r="D8" s="195">
        <v>26446.27</v>
      </c>
      <c r="E8" s="195">
        <f>E9+E13+E14+E15</f>
        <v>12336.11</v>
      </c>
      <c r="F8" s="195">
        <f t="shared" ref="F8:F9" si="0">E8-D8</f>
        <v>-14110.16</v>
      </c>
      <c r="G8" s="220">
        <f t="shared" ref="G8:G9" si="1">E8/D8*100</f>
        <v>46.645935324716866</v>
      </c>
    </row>
    <row r="9" spans="1:8" ht="18" customHeight="1">
      <c r="A9" s="193" t="s">
        <v>239</v>
      </c>
      <c r="B9" s="247" t="s">
        <v>498</v>
      </c>
      <c r="C9" s="183" t="s">
        <v>16</v>
      </c>
      <c r="D9" s="197">
        <v>4261.91</v>
      </c>
      <c r="E9" s="197">
        <v>2489.17</v>
      </c>
      <c r="F9" s="197">
        <f t="shared" si="0"/>
        <v>-1772.7399999999998</v>
      </c>
      <c r="G9" s="200">
        <f t="shared" si="1"/>
        <v>58.405034362527608</v>
      </c>
    </row>
    <row r="10" spans="1:8">
      <c r="A10" s="202" t="s">
        <v>240</v>
      </c>
      <c r="B10" s="247" t="s">
        <v>500</v>
      </c>
      <c r="C10" s="183" t="s">
        <v>16</v>
      </c>
      <c r="D10" s="197">
        <v>2420.36</v>
      </c>
      <c r="E10" s="197">
        <v>2489.17</v>
      </c>
      <c r="F10" s="197">
        <f t="shared" ref="F10:F49" si="2">E10-D10</f>
        <v>68.809999999999945</v>
      </c>
      <c r="G10" s="200">
        <f t="shared" ref="G10:G49" si="3">E10/D10*100</f>
        <v>102.84296550926308</v>
      </c>
    </row>
    <row r="11" spans="1:8">
      <c r="A11" s="203" t="s">
        <v>693</v>
      </c>
      <c r="B11" s="247" t="s">
        <v>501</v>
      </c>
      <c r="C11" s="181" t="s">
        <v>16</v>
      </c>
      <c r="D11" s="197">
        <v>1688.66</v>
      </c>
      <c r="E11" s="197">
        <v>1250.374</v>
      </c>
      <c r="F11" s="197">
        <f t="shared" si="2"/>
        <v>-438.28600000000006</v>
      </c>
      <c r="G11" s="200">
        <f t="shared" si="3"/>
        <v>74.045337723401985</v>
      </c>
    </row>
    <row r="12" spans="1:8">
      <c r="A12" s="193" t="s">
        <v>694</v>
      </c>
      <c r="B12" s="247" t="s">
        <v>267</v>
      </c>
      <c r="C12" s="234" t="s">
        <v>16</v>
      </c>
      <c r="D12" s="197">
        <v>152.88999999999999</v>
      </c>
      <c r="E12" s="197">
        <v>844.88</v>
      </c>
      <c r="F12" s="197">
        <f t="shared" si="2"/>
        <v>691.99</v>
      </c>
      <c r="G12" s="200">
        <f t="shared" si="3"/>
        <v>552.6064490810387</v>
      </c>
    </row>
    <row r="13" spans="1:8">
      <c r="A13" s="193" t="s">
        <v>535</v>
      </c>
      <c r="B13" s="247" t="s">
        <v>23</v>
      </c>
      <c r="C13" s="234" t="s">
        <v>16</v>
      </c>
      <c r="D13" s="197">
        <v>2328.25</v>
      </c>
      <c r="E13" s="197">
        <v>1146.71</v>
      </c>
      <c r="F13" s="197">
        <f t="shared" si="2"/>
        <v>-1181.54</v>
      </c>
      <c r="G13" s="200">
        <f t="shared" si="3"/>
        <v>49.25201331472136</v>
      </c>
    </row>
    <row r="14" spans="1:8">
      <c r="A14" s="193" t="s">
        <v>536</v>
      </c>
      <c r="B14" s="247" t="s">
        <v>502</v>
      </c>
      <c r="C14" s="234" t="s">
        <v>16</v>
      </c>
      <c r="D14" s="197">
        <v>19278.96</v>
      </c>
      <c r="E14" s="197">
        <v>8700.23</v>
      </c>
      <c r="F14" s="197">
        <f t="shared" si="2"/>
        <v>-10578.73</v>
      </c>
      <c r="G14" s="200">
        <f t="shared" si="3"/>
        <v>45.128108570171833</v>
      </c>
    </row>
    <row r="15" spans="1:8">
      <c r="A15" s="193" t="s">
        <v>680</v>
      </c>
      <c r="B15" s="247" t="s">
        <v>503</v>
      </c>
      <c r="C15" s="234" t="s">
        <v>16</v>
      </c>
      <c r="D15" s="197">
        <v>597.15</v>
      </c>
      <c r="E15" s="197"/>
      <c r="F15" s="197">
        <f t="shared" si="2"/>
        <v>-597.15</v>
      </c>
      <c r="G15" s="200">
        <f t="shared" si="3"/>
        <v>0</v>
      </c>
    </row>
    <row r="16" spans="1:8" s="216" customFormat="1">
      <c r="A16" s="198">
        <v>2</v>
      </c>
      <c r="B16" s="246" t="s">
        <v>49</v>
      </c>
      <c r="C16" s="194" t="s">
        <v>16</v>
      </c>
      <c r="D16" s="195">
        <v>17856.259999999998</v>
      </c>
      <c r="E16" s="195">
        <f>E17+E18+E19</f>
        <v>16468.52</v>
      </c>
      <c r="F16" s="195">
        <f t="shared" si="2"/>
        <v>-1387.739999999998</v>
      </c>
      <c r="G16" s="220">
        <f t="shared" si="3"/>
        <v>92.228271765756105</v>
      </c>
    </row>
    <row r="17" spans="1:7">
      <c r="A17" s="193" t="s">
        <v>297</v>
      </c>
      <c r="B17" s="247" t="s">
        <v>504</v>
      </c>
      <c r="C17" s="234" t="s">
        <v>16</v>
      </c>
      <c r="D17" s="197">
        <v>16086.72</v>
      </c>
      <c r="E17" s="197">
        <v>14961.54</v>
      </c>
      <c r="F17" s="197">
        <f t="shared" si="2"/>
        <v>-1125.1799999999985</v>
      </c>
      <c r="G17" s="200">
        <f t="shared" si="3"/>
        <v>93.005535000298394</v>
      </c>
    </row>
    <row r="18" spans="1:7">
      <c r="A18" s="193" t="s">
        <v>299</v>
      </c>
      <c r="B18" s="247" t="s">
        <v>107</v>
      </c>
      <c r="C18" s="234" t="s">
        <v>16</v>
      </c>
      <c r="D18" s="197">
        <v>1447.8</v>
      </c>
      <c r="E18" s="197">
        <v>1282.55</v>
      </c>
      <c r="F18" s="197">
        <f t="shared" si="2"/>
        <v>-165.25</v>
      </c>
      <c r="G18" s="200">
        <f t="shared" si="3"/>
        <v>88.586130681033296</v>
      </c>
    </row>
    <row r="19" spans="1:7" ht="16.5" customHeight="1">
      <c r="A19" s="193" t="s">
        <v>300</v>
      </c>
      <c r="B19" s="247" t="s">
        <v>505</v>
      </c>
      <c r="C19" s="234" t="s">
        <v>16</v>
      </c>
      <c r="D19" s="197">
        <v>321.73</v>
      </c>
      <c r="E19" s="197">
        <v>224.43</v>
      </c>
      <c r="F19" s="197">
        <f t="shared" si="2"/>
        <v>-97.300000000000011</v>
      </c>
      <c r="G19" s="200">
        <f t="shared" si="3"/>
        <v>69.757249867901649</v>
      </c>
    </row>
    <row r="20" spans="1:7" s="216" customFormat="1">
      <c r="A20" s="198">
        <v>3</v>
      </c>
      <c r="B20" s="246" t="s">
        <v>60</v>
      </c>
      <c r="C20" s="234" t="s">
        <v>16</v>
      </c>
      <c r="D20" s="195">
        <v>17741.07</v>
      </c>
      <c r="E20" s="195">
        <v>27449.8</v>
      </c>
      <c r="F20" s="195">
        <f t="shared" si="2"/>
        <v>9708.73</v>
      </c>
      <c r="G20" s="220">
        <f t="shared" si="3"/>
        <v>154.72460229287185</v>
      </c>
    </row>
    <row r="21" spans="1:7" s="216" customFormat="1">
      <c r="A21" s="198">
        <v>4</v>
      </c>
      <c r="B21" s="246" t="s">
        <v>506</v>
      </c>
      <c r="C21" s="234" t="s">
        <v>16</v>
      </c>
      <c r="D21" s="195">
        <v>0</v>
      </c>
      <c r="E21" s="195"/>
      <c r="F21" s="195">
        <f t="shared" si="2"/>
        <v>0</v>
      </c>
      <c r="G21" s="220" t="e">
        <f t="shared" si="3"/>
        <v>#DIV/0!</v>
      </c>
    </row>
    <row r="22" spans="1:7">
      <c r="A22" s="193" t="s">
        <v>309</v>
      </c>
      <c r="B22" s="247" t="s">
        <v>508</v>
      </c>
      <c r="C22" s="234" t="s">
        <v>16</v>
      </c>
      <c r="D22" s="197">
        <v>0</v>
      </c>
      <c r="E22" s="197"/>
      <c r="F22" s="197">
        <f t="shared" si="2"/>
        <v>0</v>
      </c>
      <c r="G22" s="200" t="e">
        <f t="shared" si="3"/>
        <v>#DIV/0!</v>
      </c>
    </row>
    <row r="23" spans="1:7">
      <c r="A23" s="193" t="s">
        <v>695</v>
      </c>
      <c r="B23" s="247" t="s">
        <v>510</v>
      </c>
      <c r="C23" s="234" t="s">
        <v>16</v>
      </c>
      <c r="D23" s="197">
        <v>0</v>
      </c>
      <c r="E23" s="197"/>
      <c r="F23" s="197">
        <f t="shared" si="2"/>
        <v>0</v>
      </c>
      <c r="G23" s="200" t="e">
        <f t="shared" si="3"/>
        <v>#DIV/0!</v>
      </c>
    </row>
    <row r="24" spans="1:7" s="216" customFormat="1">
      <c r="A24" s="198">
        <v>5</v>
      </c>
      <c r="B24" s="246" t="s">
        <v>64</v>
      </c>
      <c r="C24" s="234" t="s">
        <v>16</v>
      </c>
      <c r="D24" s="264">
        <v>1896.64</v>
      </c>
      <c r="E24" s="264">
        <f>E25+E26+E27+E28+E29+E30</f>
        <v>2033.59</v>
      </c>
      <c r="F24" s="195">
        <f t="shared" si="2"/>
        <v>136.94999999999982</v>
      </c>
      <c r="G24" s="220">
        <f t="shared" si="3"/>
        <v>107.22066391091613</v>
      </c>
    </row>
    <row r="25" spans="1:7">
      <c r="A25" s="193" t="s">
        <v>313</v>
      </c>
      <c r="B25" s="247" t="s">
        <v>66</v>
      </c>
      <c r="C25" s="234" t="s">
        <v>16</v>
      </c>
      <c r="D25" s="197">
        <v>219.18</v>
      </c>
      <c r="E25" s="197">
        <v>50.25</v>
      </c>
      <c r="F25" s="197">
        <f t="shared" si="2"/>
        <v>-168.93</v>
      </c>
      <c r="G25" s="200">
        <f t="shared" si="3"/>
        <v>22.926361894333425</v>
      </c>
    </row>
    <row r="26" spans="1:7">
      <c r="A26" s="193" t="s">
        <v>316</v>
      </c>
      <c r="B26" s="247" t="s">
        <v>511</v>
      </c>
      <c r="C26" s="234" t="s">
        <v>16</v>
      </c>
      <c r="D26" s="197">
        <v>127.06</v>
      </c>
      <c r="E26" s="197">
        <v>143.59</v>
      </c>
      <c r="F26" s="197">
        <f t="shared" si="2"/>
        <v>16.53</v>
      </c>
      <c r="G26" s="200">
        <f t="shared" si="3"/>
        <v>113.00960176294663</v>
      </c>
    </row>
    <row r="27" spans="1:7">
      <c r="A27" s="193" t="s">
        <v>324</v>
      </c>
      <c r="B27" s="247" t="s">
        <v>512</v>
      </c>
      <c r="C27" s="234" t="s">
        <v>16</v>
      </c>
      <c r="D27" s="197">
        <v>886.07</v>
      </c>
      <c r="E27" s="197">
        <v>116.92</v>
      </c>
      <c r="F27" s="197">
        <f t="shared" si="2"/>
        <v>-769.15000000000009</v>
      </c>
      <c r="G27" s="200">
        <f t="shared" si="3"/>
        <v>13.19534574017854</v>
      </c>
    </row>
    <row r="28" spans="1:7" ht="16.5" customHeight="1">
      <c r="A28" s="193" t="s">
        <v>171</v>
      </c>
      <c r="B28" s="247" t="s">
        <v>513</v>
      </c>
      <c r="C28" s="234" t="s">
        <v>16</v>
      </c>
      <c r="D28" s="197">
        <v>0</v>
      </c>
      <c r="E28" s="197"/>
      <c r="F28" s="197">
        <f t="shared" si="2"/>
        <v>0</v>
      </c>
      <c r="G28" s="200" t="e">
        <f t="shared" si="3"/>
        <v>#DIV/0!</v>
      </c>
    </row>
    <row r="29" spans="1:7">
      <c r="A29" s="193" t="s">
        <v>696</v>
      </c>
      <c r="B29" s="247" t="s">
        <v>514</v>
      </c>
      <c r="C29" s="234" t="s">
        <v>16</v>
      </c>
      <c r="D29" s="197">
        <v>354.48</v>
      </c>
      <c r="E29" s="197">
        <v>136.22999999999999</v>
      </c>
      <c r="F29" s="197">
        <f t="shared" si="2"/>
        <v>-218.25000000000003</v>
      </c>
      <c r="G29" s="200">
        <f t="shared" si="3"/>
        <v>38.430941096817868</v>
      </c>
    </row>
    <row r="30" spans="1:7" s="224" customFormat="1">
      <c r="A30" s="193" t="s">
        <v>697</v>
      </c>
      <c r="B30" s="247" t="s">
        <v>515</v>
      </c>
      <c r="C30" s="234" t="s">
        <v>16</v>
      </c>
      <c r="D30" s="197">
        <v>329.85</v>
      </c>
      <c r="E30" s="197">
        <v>1586.6</v>
      </c>
      <c r="F30" s="197">
        <f t="shared" si="2"/>
        <v>1256.75</v>
      </c>
      <c r="G30" s="200">
        <f t="shared" si="3"/>
        <v>481.00651811429429</v>
      </c>
    </row>
    <row r="31" spans="1:7" hidden="1">
      <c r="A31" s="201" t="s">
        <v>185</v>
      </c>
      <c r="B31" s="186" t="s">
        <v>550</v>
      </c>
      <c r="C31" s="181" t="s">
        <v>16</v>
      </c>
      <c r="D31" s="197"/>
      <c r="E31" s="197"/>
      <c r="F31" s="197">
        <f t="shared" si="2"/>
        <v>0</v>
      </c>
      <c r="G31" s="200" t="e">
        <f t="shared" si="3"/>
        <v>#DIV/0!</v>
      </c>
    </row>
    <row r="32" spans="1:7" ht="31.5" hidden="1">
      <c r="A32" s="201" t="s">
        <v>549</v>
      </c>
      <c r="B32" s="186" t="s">
        <v>551</v>
      </c>
      <c r="C32" s="181" t="s">
        <v>16</v>
      </c>
      <c r="D32" s="197"/>
      <c r="E32" s="197"/>
      <c r="F32" s="197">
        <f t="shared" si="2"/>
        <v>0</v>
      </c>
      <c r="G32" s="200" t="e">
        <f t="shared" si="3"/>
        <v>#DIV/0!</v>
      </c>
    </row>
    <row r="33" spans="1:7">
      <c r="A33" s="198" t="s">
        <v>100</v>
      </c>
      <c r="B33" s="185" t="s">
        <v>101</v>
      </c>
      <c r="C33" s="194" t="s">
        <v>16</v>
      </c>
      <c r="D33" s="195">
        <v>4585.04</v>
      </c>
      <c r="E33" s="195">
        <f>E34</f>
        <v>4270.59</v>
      </c>
      <c r="F33" s="195">
        <f t="shared" si="2"/>
        <v>-314.44999999999982</v>
      </c>
      <c r="G33" s="220">
        <f t="shared" si="3"/>
        <v>93.141826461710266</v>
      </c>
    </row>
    <row r="34" spans="1:7" ht="15.75" customHeight="1">
      <c r="A34" s="198">
        <v>6</v>
      </c>
      <c r="B34" s="185" t="s">
        <v>387</v>
      </c>
      <c r="C34" s="194" t="s">
        <v>16</v>
      </c>
      <c r="D34" s="195">
        <v>4585.04</v>
      </c>
      <c r="E34" s="195">
        <f>E36+E37+E38+E39+E40+E41+E42</f>
        <v>4270.59</v>
      </c>
      <c r="F34" s="195">
        <f t="shared" si="2"/>
        <v>-314.44999999999982</v>
      </c>
      <c r="G34" s="220">
        <f t="shared" si="3"/>
        <v>93.141826461710266</v>
      </c>
    </row>
    <row r="35" spans="1:7">
      <c r="A35" s="193"/>
      <c r="B35" s="247" t="s">
        <v>497</v>
      </c>
      <c r="C35" s="181"/>
      <c r="D35" s="197"/>
      <c r="E35" s="197"/>
      <c r="F35" s="197"/>
      <c r="G35" s="200"/>
    </row>
    <row r="36" spans="1:7">
      <c r="A36" s="202" t="s">
        <v>388</v>
      </c>
      <c r="B36" s="247" t="s">
        <v>517</v>
      </c>
      <c r="C36" s="181" t="s">
        <v>16</v>
      </c>
      <c r="D36" s="197">
        <v>2598.67</v>
      </c>
      <c r="E36" s="197">
        <v>2294.13</v>
      </c>
      <c r="F36" s="197">
        <f t="shared" si="2"/>
        <v>-304.53999999999996</v>
      </c>
      <c r="G36" s="200">
        <f t="shared" si="3"/>
        <v>88.280928321025755</v>
      </c>
    </row>
    <row r="37" spans="1:7">
      <c r="A37" s="193" t="s">
        <v>393</v>
      </c>
      <c r="B37" s="247" t="s">
        <v>107</v>
      </c>
      <c r="C37" s="234" t="s">
        <v>16</v>
      </c>
      <c r="D37" s="197">
        <v>233.88</v>
      </c>
      <c r="E37" s="197">
        <v>199.07</v>
      </c>
      <c r="F37" s="197">
        <f t="shared" si="2"/>
        <v>-34.81</v>
      </c>
      <c r="G37" s="200">
        <f t="shared" si="3"/>
        <v>85.116298956729935</v>
      </c>
    </row>
    <row r="38" spans="1:7">
      <c r="A38" s="193" t="s">
        <v>395</v>
      </c>
      <c r="B38" s="247" t="s">
        <v>505</v>
      </c>
      <c r="C38" s="181" t="s">
        <v>16</v>
      </c>
      <c r="D38" s="197">
        <v>51.97</v>
      </c>
      <c r="E38" s="197">
        <v>31.32</v>
      </c>
      <c r="F38" s="197">
        <f t="shared" si="2"/>
        <v>-20.65</v>
      </c>
      <c r="G38" s="200">
        <f t="shared" si="3"/>
        <v>60.265537810275163</v>
      </c>
    </row>
    <row r="39" spans="1:7">
      <c r="A39" s="193" t="s">
        <v>397</v>
      </c>
      <c r="B39" s="247" t="s">
        <v>518</v>
      </c>
      <c r="C39" s="181" t="s">
        <v>16</v>
      </c>
      <c r="D39" s="197">
        <v>64.8</v>
      </c>
      <c r="E39" s="197"/>
      <c r="F39" s="197">
        <f t="shared" si="2"/>
        <v>-64.8</v>
      </c>
      <c r="G39" s="200">
        <f t="shared" si="3"/>
        <v>0</v>
      </c>
    </row>
    <row r="40" spans="1:7">
      <c r="A40" s="202" t="s">
        <v>399</v>
      </c>
      <c r="B40" s="247" t="s">
        <v>511</v>
      </c>
      <c r="C40" s="181" t="s">
        <v>16</v>
      </c>
      <c r="D40" s="197">
        <v>190.6</v>
      </c>
      <c r="E40" s="197">
        <v>48.1</v>
      </c>
      <c r="F40" s="197">
        <f t="shared" si="2"/>
        <v>-142.5</v>
      </c>
      <c r="G40" s="200">
        <f t="shared" si="3"/>
        <v>25.236096537250791</v>
      </c>
    </row>
    <row r="41" spans="1:7">
      <c r="A41" s="193" t="s">
        <v>404</v>
      </c>
      <c r="B41" s="247" t="s">
        <v>519</v>
      </c>
      <c r="C41" s="181" t="s">
        <v>16</v>
      </c>
      <c r="D41" s="197">
        <v>1351.22</v>
      </c>
      <c r="E41" s="197">
        <v>1683.22</v>
      </c>
      <c r="F41" s="197">
        <f t="shared" si="2"/>
        <v>332</v>
      </c>
      <c r="G41" s="200">
        <f t="shared" si="3"/>
        <v>124.57038824173709</v>
      </c>
    </row>
    <row r="42" spans="1:7" ht="18" customHeight="1">
      <c r="A42" s="193" t="s">
        <v>408</v>
      </c>
      <c r="B42" s="247" t="s">
        <v>449</v>
      </c>
      <c r="C42" s="181" t="s">
        <v>16</v>
      </c>
      <c r="D42" s="197">
        <v>93.9</v>
      </c>
      <c r="E42" s="197">
        <v>14.75</v>
      </c>
      <c r="F42" s="197">
        <f t="shared" si="2"/>
        <v>-79.150000000000006</v>
      </c>
      <c r="G42" s="200">
        <f t="shared" si="3"/>
        <v>15.708200212992542</v>
      </c>
    </row>
    <row r="43" spans="1:7">
      <c r="A43" s="198" t="s">
        <v>143</v>
      </c>
      <c r="B43" s="185" t="s">
        <v>144</v>
      </c>
      <c r="C43" s="194" t="s">
        <v>16</v>
      </c>
      <c r="D43" s="195">
        <f>D7+D34</f>
        <v>68545.279999999999</v>
      </c>
      <c r="E43" s="195">
        <f>E33+E7</f>
        <v>62558.61</v>
      </c>
      <c r="F43" s="195">
        <f t="shared" si="2"/>
        <v>-5986.6699999999983</v>
      </c>
      <c r="G43" s="220">
        <f t="shared" si="3"/>
        <v>91.266109059588061</v>
      </c>
    </row>
    <row r="44" spans="1:7">
      <c r="A44" s="198" t="s">
        <v>145</v>
      </c>
      <c r="B44" s="185" t="s">
        <v>146</v>
      </c>
      <c r="C44" s="194" t="s">
        <v>16</v>
      </c>
      <c r="D44" s="195">
        <v>0</v>
      </c>
      <c r="E44" s="195">
        <f>E45-E43</f>
        <v>-50209.19</v>
      </c>
      <c r="F44" s="195">
        <f t="shared" si="2"/>
        <v>-50209.19</v>
      </c>
      <c r="G44" s="220" t="e">
        <f t="shared" si="3"/>
        <v>#DIV/0!</v>
      </c>
    </row>
    <row r="45" spans="1:7">
      <c r="A45" s="198" t="s">
        <v>147</v>
      </c>
      <c r="B45" s="185" t="s">
        <v>480</v>
      </c>
      <c r="C45" s="194" t="s">
        <v>16</v>
      </c>
      <c r="D45" s="195">
        <v>68545.279999999999</v>
      </c>
      <c r="E45" s="195">
        <v>12349.42</v>
      </c>
      <c r="F45" s="195">
        <f t="shared" si="2"/>
        <v>-56195.86</v>
      </c>
      <c r="G45" s="220">
        <f t="shared" si="3"/>
        <v>18.016441102873895</v>
      </c>
    </row>
    <row r="46" spans="1:7">
      <c r="A46" s="235" t="s">
        <v>149</v>
      </c>
      <c r="B46" s="265" t="s">
        <v>520</v>
      </c>
      <c r="C46" s="194" t="s">
        <v>151</v>
      </c>
      <c r="D46" s="195">
        <v>555.49</v>
      </c>
      <c r="E46" s="195"/>
      <c r="F46" s="195">
        <f t="shared" si="2"/>
        <v>-555.49</v>
      </c>
      <c r="G46" s="220">
        <f t="shared" si="3"/>
        <v>0</v>
      </c>
    </row>
    <row r="47" spans="1:7">
      <c r="A47" s="360" t="s">
        <v>152</v>
      </c>
      <c r="B47" s="350" t="s">
        <v>483</v>
      </c>
      <c r="C47" s="194" t="s">
        <v>13</v>
      </c>
      <c r="D47" s="195">
        <v>7.56</v>
      </c>
      <c r="E47" s="195"/>
      <c r="F47" s="195">
        <f t="shared" si="2"/>
        <v>-7.56</v>
      </c>
      <c r="G47" s="220">
        <f t="shared" si="3"/>
        <v>0</v>
      </c>
    </row>
    <row r="48" spans="1:7">
      <c r="A48" s="360"/>
      <c r="B48" s="351"/>
      <c r="C48" s="194" t="s">
        <v>16</v>
      </c>
      <c r="D48" s="195">
        <v>41.99</v>
      </c>
      <c r="E48" s="195"/>
      <c r="F48" s="195"/>
      <c r="G48" s="220"/>
    </row>
    <row r="49" spans="1:7">
      <c r="A49" s="198" t="s">
        <v>482</v>
      </c>
      <c r="B49" s="239" t="s">
        <v>150</v>
      </c>
      <c r="C49" s="194" t="s">
        <v>151</v>
      </c>
      <c r="D49" s="195">
        <v>513.5</v>
      </c>
      <c r="E49" s="195">
        <v>91.97</v>
      </c>
      <c r="F49" s="197">
        <f t="shared" si="2"/>
        <v>-421.53</v>
      </c>
      <c r="G49" s="200">
        <f t="shared" si="3"/>
        <v>17.91041869522882</v>
      </c>
    </row>
    <row r="50" spans="1:7">
      <c r="A50" s="236" t="s">
        <v>484</v>
      </c>
      <c r="B50" s="185" t="s">
        <v>153</v>
      </c>
      <c r="C50" s="194" t="s">
        <v>485</v>
      </c>
      <c r="D50" s="266">
        <v>132.49</v>
      </c>
      <c r="E50" s="266">
        <f>E45/E49</f>
        <v>134.27661193867567</v>
      </c>
      <c r="F50" s="197">
        <f t="shared" ref="F50:F57" si="4">E50-D50</f>
        <v>1.7866119386756623</v>
      </c>
      <c r="G50" s="200">
        <f t="shared" ref="G50:G57" si="5">E50/D50*100</f>
        <v>101.34848814150175</v>
      </c>
    </row>
    <row r="51" spans="1:7">
      <c r="A51" s="193"/>
      <c r="B51" s="186" t="s">
        <v>486</v>
      </c>
      <c r="C51" s="181"/>
      <c r="D51" s="206"/>
      <c r="E51" s="206"/>
      <c r="F51" s="197"/>
      <c r="G51" s="200"/>
    </row>
    <row r="52" spans="1:7" ht="20.25" customHeight="1">
      <c r="A52" s="198">
        <v>7</v>
      </c>
      <c r="B52" s="185" t="s">
        <v>155</v>
      </c>
      <c r="C52" s="194" t="s">
        <v>156</v>
      </c>
      <c r="D52" s="218">
        <v>19</v>
      </c>
      <c r="E52" s="218">
        <f>E53+E54</f>
        <v>19</v>
      </c>
      <c r="F52" s="197">
        <f t="shared" si="4"/>
        <v>0</v>
      </c>
      <c r="G52" s="200">
        <f t="shared" si="5"/>
        <v>100</v>
      </c>
    </row>
    <row r="53" spans="1:7" ht="21" customHeight="1">
      <c r="A53" s="201" t="s">
        <v>157</v>
      </c>
      <c r="B53" s="186" t="s">
        <v>487</v>
      </c>
      <c r="C53" s="181" t="s">
        <v>156</v>
      </c>
      <c r="D53" s="207">
        <v>17</v>
      </c>
      <c r="E53" s="207">
        <v>17</v>
      </c>
      <c r="F53" s="197">
        <f t="shared" si="4"/>
        <v>0</v>
      </c>
      <c r="G53" s="200">
        <f t="shared" si="5"/>
        <v>100</v>
      </c>
    </row>
    <row r="54" spans="1:7" ht="21" customHeight="1">
      <c r="A54" s="201" t="s">
        <v>159</v>
      </c>
      <c r="B54" s="186" t="s">
        <v>488</v>
      </c>
      <c r="C54" s="181" t="s">
        <v>156</v>
      </c>
      <c r="D54" s="207">
        <v>2</v>
      </c>
      <c r="E54" s="207">
        <v>2</v>
      </c>
      <c r="F54" s="197">
        <f t="shared" si="4"/>
        <v>0</v>
      </c>
      <c r="G54" s="200">
        <f t="shared" si="5"/>
        <v>100</v>
      </c>
    </row>
    <row r="55" spans="1:7" ht="21.75" customHeight="1">
      <c r="A55" s="219" t="s">
        <v>161</v>
      </c>
      <c r="B55" s="185" t="s">
        <v>162</v>
      </c>
      <c r="C55" s="194" t="s">
        <v>31</v>
      </c>
      <c r="D55" s="223">
        <v>187134</v>
      </c>
      <c r="E55" s="223">
        <f>E56+E57</f>
        <v>184286.871657754</v>
      </c>
      <c r="F55" s="197">
        <f t="shared" si="4"/>
        <v>-2847.1283422459965</v>
      </c>
      <c r="G55" s="200">
        <f t="shared" si="5"/>
        <v>98.478561703246868</v>
      </c>
    </row>
    <row r="56" spans="1:7" ht="19.5" customHeight="1">
      <c r="A56" s="201" t="s">
        <v>163</v>
      </c>
      <c r="B56" s="186" t="s">
        <v>487</v>
      </c>
      <c r="C56" s="181" t="s">
        <v>31</v>
      </c>
      <c r="D56" s="221">
        <v>78856</v>
      </c>
      <c r="E56" s="221">
        <f>E17/E53/11*1000</f>
        <v>80008.23529411765</v>
      </c>
      <c r="F56" s="197">
        <f t="shared" si="4"/>
        <v>1152.2352941176505</v>
      </c>
      <c r="G56" s="200">
        <f t="shared" si="5"/>
        <v>101.46118912209299</v>
      </c>
    </row>
    <row r="57" spans="1:7" ht="19.5" customHeight="1">
      <c r="A57" s="201" t="s">
        <v>164</v>
      </c>
      <c r="B57" s="186" t="s">
        <v>488</v>
      </c>
      <c r="C57" s="181" t="s">
        <v>31</v>
      </c>
      <c r="D57" s="221">
        <v>108278</v>
      </c>
      <c r="E57" s="221">
        <f>E36/E54/11*1000</f>
        <v>104278.63636363637</v>
      </c>
      <c r="F57" s="197">
        <f t="shared" si="4"/>
        <v>-3999.3636363636324</v>
      </c>
      <c r="G57" s="200">
        <f t="shared" si="5"/>
        <v>96.306393139544838</v>
      </c>
    </row>
    <row r="58" spans="1:7" ht="7.5" customHeight="1">
      <c r="A58" s="208"/>
      <c r="B58" s="211"/>
      <c r="C58" s="212"/>
      <c r="D58" s="213"/>
      <c r="E58" s="213"/>
      <c r="F58" s="214"/>
      <c r="G58" s="215"/>
    </row>
    <row r="59" spans="1:7" ht="9.75" customHeight="1">
      <c r="A59" s="208"/>
      <c r="B59" s="188"/>
      <c r="C59" s="209"/>
      <c r="F59" s="209"/>
      <c r="G59" s="209"/>
    </row>
    <row r="60" spans="1:7" ht="18.75">
      <c r="A60" s="210"/>
      <c r="B60" s="189" t="s">
        <v>524</v>
      </c>
      <c r="C60" s="189"/>
      <c r="D60" s="226"/>
      <c r="E60" s="226"/>
      <c r="F60" s="263" t="s">
        <v>525</v>
      </c>
      <c r="G60" s="189"/>
    </row>
    <row r="61" spans="1:7" ht="9.75" customHeight="1">
      <c r="A61" s="189"/>
      <c r="B61" s="189"/>
      <c r="C61" s="189"/>
      <c r="D61" s="226"/>
      <c r="E61" s="226"/>
      <c r="F61" s="263"/>
      <c r="G61" s="189"/>
    </row>
    <row r="62" spans="1:7" ht="13.5" customHeight="1">
      <c r="A62" s="189"/>
      <c r="B62" s="189" t="s">
        <v>577</v>
      </c>
      <c r="C62" s="189"/>
      <c r="D62" s="226"/>
      <c r="E62" s="226"/>
      <c r="F62" s="263" t="s">
        <v>578</v>
      </c>
      <c r="G62" s="189"/>
    </row>
    <row r="63" spans="1:7" ht="9.75" customHeight="1"/>
    <row r="64" spans="1:7" ht="11.25" customHeight="1">
      <c r="B64" s="353" t="s">
        <v>526</v>
      </c>
      <c r="C64" s="216"/>
      <c r="F64" s="352" t="s">
        <v>527</v>
      </c>
      <c r="G64" s="352"/>
    </row>
    <row r="65" spans="2:7" ht="21" customHeight="1">
      <c r="B65" s="353"/>
      <c r="C65" s="216"/>
      <c r="F65" s="352"/>
      <c r="G65" s="352"/>
    </row>
    <row r="66" spans="2:7" ht="25.5" customHeight="1">
      <c r="B66" s="267" t="s">
        <v>579</v>
      </c>
      <c r="C66" s="233"/>
    </row>
    <row r="68" spans="2:7">
      <c r="B68" s="225"/>
    </row>
  </sheetData>
  <mergeCells count="12">
    <mergeCell ref="B47:B48"/>
    <mergeCell ref="A47:A48"/>
    <mergeCell ref="B64:B65"/>
    <mergeCell ref="F64:G65"/>
    <mergeCell ref="A1:G1"/>
    <mergeCell ref="A2:G2"/>
    <mergeCell ref="F4:G4"/>
    <mergeCell ref="A4:A5"/>
    <mergeCell ref="B4:B5"/>
    <mergeCell ref="C4:C5"/>
    <mergeCell ref="D4:D5"/>
    <mergeCell ref="E4:E5"/>
  </mergeCells>
  <pageMargins left="0.57999999999999996" right="0.2" top="0.4" bottom="0.38" header="0.3" footer="0.3"/>
  <pageSetup paperSize="9" scale="73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"/>
  <sheetViews>
    <sheetView topLeftCell="A33" workbookViewId="0">
      <selection activeCell="B37" sqref="B37:B51"/>
    </sheetView>
  </sheetViews>
  <sheetFormatPr defaultRowHeight="15"/>
  <cols>
    <col min="1" max="1" width="7.5703125" style="7" customWidth="1"/>
    <col min="2" max="2" width="33.7109375" style="7" customWidth="1"/>
    <col min="3" max="3" width="11.42578125" style="7" customWidth="1"/>
    <col min="4" max="4" width="15.7109375" style="7" customWidth="1"/>
    <col min="5" max="5" width="13.5703125" style="7" customWidth="1"/>
    <col min="6" max="6" width="10.7109375" style="7" customWidth="1"/>
    <col min="7" max="7" width="9.140625" style="7" customWidth="1"/>
    <col min="8" max="8" width="23.42578125" style="7" hidden="1" customWidth="1"/>
    <col min="9" max="16384" width="9.140625" style="7"/>
  </cols>
  <sheetData>
    <row r="1" spans="1:8">
      <c r="A1" s="274" t="s">
        <v>644</v>
      </c>
      <c r="B1" s="274"/>
      <c r="C1" s="274"/>
      <c r="D1" s="274"/>
      <c r="E1" s="274"/>
      <c r="F1" s="274"/>
      <c r="G1" s="274"/>
      <c r="H1" s="274"/>
    </row>
    <row r="2" spans="1:8">
      <c r="A2" s="274"/>
      <c r="B2" s="274"/>
      <c r="C2" s="274"/>
      <c r="D2" s="274"/>
      <c r="E2" s="274"/>
      <c r="F2" s="274"/>
      <c r="G2" s="274"/>
      <c r="H2" s="274"/>
    </row>
    <row r="3" spans="1:8">
      <c r="A3" s="275" t="s">
        <v>647</v>
      </c>
      <c r="B3" s="275"/>
      <c r="C3" s="275"/>
      <c r="D3" s="275"/>
      <c r="E3" s="275"/>
      <c r="F3" s="275"/>
      <c r="G3" s="275"/>
      <c r="H3" s="275"/>
    </row>
    <row r="4" spans="1:8" ht="17.25" customHeight="1">
      <c r="A4" s="275"/>
      <c r="B4" s="275"/>
      <c r="C4" s="275"/>
      <c r="D4" s="275"/>
      <c r="E4" s="275"/>
      <c r="F4" s="275"/>
      <c r="G4" s="275"/>
      <c r="H4" s="275"/>
    </row>
    <row r="5" spans="1:8" ht="15.75">
      <c r="A5" s="8"/>
      <c r="B5" s="8"/>
      <c r="C5" s="8"/>
      <c r="D5" s="8"/>
      <c r="E5" s="8"/>
      <c r="F5" s="8"/>
      <c r="G5" s="8"/>
      <c r="H5" s="9" t="s">
        <v>0</v>
      </c>
    </row>
    <row r="6" spans="1:8" ht="15.75" customHeight="1">
      <c r="A6" s="276" t="s">
        <v>1</v>
      </c>
      <c r="B6" s="277" t="s">
        <v>2</v>
      </c>
      <c r="C6" s="276" t="s">
        <v>3</v>
      </c>
      <c r="D6" s="276" t="s">
        <v>4</v>
      </c>
      <c r="E6" s="276" t="s">
        <v>9</v>
      </c>
      <c r="F6" s="276" t="s">
        <v>10</v>
      </c>
      <c r="G6" s="276"/>
      <c r="H6" s="284" t="s">
        <v>11</v>
      </c>
    </row>
    <row r="7" spans="1:8" ht="48.75" customHeight="1">
      <c r="A7" s="276"/>
      <c r="B7" s="277"/>
      <c r="C7" s="277"/>
      <c r="D7" s="277"/>
      <c r="E7" s="277"/>
      <c r="F7" s="1" t="s">
        <v>12</v>
      </c>
      <c r="G7" s="1" t="s">
        <v>13</v>
      </c>
      <c r="H7" s="285"/>
    </row>
    <row r="8" spans="1:8" ht="17.100000000000001" customHeight="1">
      <c r="A8" s="10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</row>
    <row r="9" spans="1:8" ht="33" customHeight="1">
      <c r="A9" s="12" t="s">
        <v>14</v>
      </c>
      <c r="B9" s="13" t="s">
        <v>15</v>
      </c>
      <c r="C9" s="14" t="s">
        <v>16</v>
      </c>
      <c r="D9" s="6">
        <v>14042.16</v>
      </c>
      <c r="E9" s="4">
        <f>E10+E28+E34+E35+E36</f>
        <v>11046.119000000001</v>
      </c>
      <c r="F9" s="4">
        <f>E9-D9</f>
        <v>-2996.0409999999993</v>
      </c>
      <c r="G9" s="15">
        <f t="shared" ref="G9:G32" si="0">E9/D9*100-100</f>
        <v>-21.336040893993513</v>
      </c>
      <c r="H9" s="16"/>
    </row>
    <row r="10" spans="1:8" ht="35.25" customHeight="1">
      <c r="A10" s="12">
        <v>1</v>
      </c>
      <c r="B10" s="13" t="s">
        <v>17</v>
      </c>
      <c r="C10" s="14" t="s">
        <v>16</v>
      </c>
      <c r="D10" s="6">
        <v>1483.2550000000001</v>
      </c>
      <c r="E10" s="4">
        <f>E11+E12+E23+E27</f>
        <v>902.75700000000006</v>
      </c>
      <c r="F10" s="4">
        <f t="shared" ref="F10:F73" si="1">E10-D10</f>
        <v>-580.49800000000005</v>
      </c>
      <c r="G10" s="15">
        <f t="shared" si="0"/>
        <v>-39.136763402112251</v>
      </c>
      <c r="H10" s="16"/>
    </row>
    <row r="11" spans="1:8" ht="17.100000000000001" customHeight="1">
      <c r="A11" s="17" t="s">
        <v>18</v>
      </c>
      <c r="B11" s="18" t="s">
        <v>19</v>
      </c>
      <c r="C11" s="19" t="s">
        <v>16</v>
      </c>
      <c r="D11" s="2">
        <v>86.89</v>
      </c>
      <c r="E11" s="2">
        <f>4</f>
        <v>4</v>
      </c>
      <c r="F11" s="2">
        <f t="shared" si="1"/>
        <v>-82.89</v>
      </c>
      <c r="G11" s="3">
        <f t="shared" si="0"/>
        <v>-95.396478305904012</v>
      </c>
      <c r="H11" s="20"/>
    </row>
    <row r="12" spans="1:8" ht="17.100000000000001" customHeight="1">
      <c r="A12" s="17" t="s">
        <v>20</v>
      </c>
      <c r="B12" s="18" t="s">
        <v>23</v>
      </c>
      <c r="C12" s="19" t="s">
        <v>16</v>
      </c>
      <c r="D12" s="5">
        <v>343.30700000000002</v>
      </c>
      <c r="E12" s="2">
        <f>E13+E16</f>
        <v>235.51</v>
      </c>
      <c r="F12" s="2">
        <f t="shared" si="1"/>
        <v>-107.79700000000003</v>
      </c>
      <c r="G12" s="3">
        <f t="shared" si="0"/>
        <v>-31.399592784300935</v>
      </c>
      <c r="H12" s="20"/>
    </row>
    <row r="13" spans="1:8" ht="17.100000000000001" customHeight="1">
      <c r="A13" s="17" t="s">
        <v>169</v>
      </c>
      <c r="B13" s="18" t="s">
        <v>27</v>
      </c>
      <c r="C13" s="19" t="s">
        <v>16</v>
      </c>
      <c r="D13" s="5">
        <v>335.57600000000002</v>
      </c>
      <c r="E13" s="2">
        <v>235.51</v>
      </c>
      <c r="F13" s="2">
        <f t="shared" si="1"/>
        <v>-100.06600000000003</v>
      </c>
      <c r="G13" s="3">
        <f t="shared" si="0"/>
        <v>-29.819176579969977</v>
      </c>
      <c r="H13" s="20"/>
    </row>
    <row r="14" spans="1:8" ht="17.100000000000001" customHeight="1">
      <c r="A14" s="17"/>
      <c r="B14" s="21" t="s">
        <v>28</v>
      </c>
      <c r="C14" s="19" t="s">
        <v>29</v>
      </c>
      <c r="D14" s="22">
        <v>3480</v>
      </c>
      <c r="E14" s="2"/>
      <c r="F14" s="2">
        <f t="shared" si="1"/>
        <v>-3480</v>
      </c>
      <c r="G14" s="3">
        <f t="shared" si="0"/>
        <v>-100</v>
      </c>
      <c r="H14" s="20"/>
    </row>
    <row r="15" spans="1:8" ht="17.100000000000001" customHeight="1">
      <c r="A15" s="17"/>
      <c r="B15" s="21" t="s">
        <v>30</v>
      </c>
      <c r="C15" s="19" t="s">
        <v>31</v>
      </c>
      <c r="D15" s="2">
        <v>96.43</v>
      </c>
      <c r="E15" s="2"/>
      <c r="F15" s="2">
        <f t="shared" si="1"/>
        <v>-96.43</v>
      </c>
      <c r="G15" s="3">
        <f t="shared" si="0"/>
        <v>-100</v>
      </c>
      <c r="H15" s="20"/>
    </row>
    <row r="16" spans="1:8" ht="17.100000000000001" customHeight="1">
      <c r="A16" s="17" t="s">
        <v>166</v>
      </c>
      <c r="B16" s="18" t="s">
        <v>36</v>
      </c>
      <c r="C16" s="19" t="s">
        <v>16</v>
      </c>
      <c r="D16" s="5">
        <v>7.7309999999999999</v>
      </c>
      <c r="E16" s="2">
        <f>E17+E20</f>
        <v>0</v>
      </c>
      <c r="F16" s="2">
        <f t="shared" si="1"/>
        <v>-7.7309999999999999</v>
      </c>
      <c r="G16" s="3">
        <f t="shared" si="0"/>
        <v>-100</v>
      </c>
      <c r="H16" s="20"/>
    </row>
    <row r="17" spans="1:10" ht="17.100000000000001" customHeight="1">
      <c r="A17" s="17"/>
      <c r="B17" s="18" t="s">
        <v>37</v>
      </c>
      <c r="C17" s="19" t="s">
        <v>16</v>
      </c>
      <c r="D17" s="5">
        <v>6.4290000000000003</v>
      </c>
      <c r="E17" s="2"/>
      <c r="F17" s="2">
        <f t="shared" si="1"/>
        <v>-6.4290000000000003</v>
      </c>
      <c r="G17" s="3">
        <f t="shared" si="0"/>
        <v>-100</v>
      </c>
      <c r="H17" s="20"/>
    </row>
    <row r="18" spans="1:10" ht="17.100000000000001" customHeight="1">
      <c r="A18" s="17"/>
      <c r="B18" s="21" t="s">
        <v>28</v>
      </c>
      <c r="C18" s="19" t="s">
        <v>29</v>
      </c>
      <c r="D18" s="22">
        <v>9</v>
      </c>
      <c r="E18" s="2"/>
      <c r="F18" s="2">
        <f t="shared" si="1"/>
        <v>-9</v>
      </c>
      <c r="G18" s="3">
        <f t="shared" si="0"/>
        <v>-100</v>
      </c>
      <c r="H18" s="20"/>
    </row>
    <row r="19" spans="1:10" ht="17.100000000000001" customHeight="1">
      <c r="A19" s="17"/>
      <c r="B19" s="21" t="s">
        <v>30</v>
      </c>
      <c r="C19" s="19" t="s">
        <v>31</v>
      </c>
      <c r="D19" s="22">
        <v>714.3</v>
      </c>
      <c r="E19" s="2"/>
      <c r="F19" s="2">
        <f t="shared" si="1"/>
        <v>-714.3</v>
      </c>
      <c r="G19" s="3">
        <f t="shared" si="0"/>
        <v>-100</v>
      </c>
      <c r="H19" s="20"/>
    </row>
    <row r="20" spans="1:10" ht="17.100000000000001" customHeight="1">
      <c r="A20" s="17"/>
      <c r="B20" s="18" t="s">
        <v>38</v>
      </c>
      <c r="C20" s="19" t="s">
        <v>16</v>
      </c>
      <c r="D20" s="5">
        <v>1.302</v>
      </c>
      <c r="E20" s="2"/>
      <c r="F20" s="2">
        <f t="shared" si="1"/>
        <v>-1.302</v>
      </c>
      <c r="G20" s="3">
        <f t="shared" si="0"/>
        <v>-100</v>
      </c>
      <c r="H20" s="20"/>
    </row>
    <row r="21" spans="1:10" ht="17.100000000000001" customHeight="1">
      <c r="A21" s="17"/>
      <c r="B21" s="21" t="s">
        <v>28</v>
      </c>
      <c r="C21" s="19" t="s">
        <v>29</v>
      </c>
      <c r="D21" s="2">
        <v>2.4300000000000002</v>
      </c>
      <c r="E21" s="2"/>
      <c r="F21" s="2">
        <f t="shared" si="1"/>
        <v>-2.4300000000000002</v>
      </c>
      <c r="G21" s="3">
        <f t="shared" si="0"/>
        <v>-100</v>
      </c>
      <c r="H21" s="20"/>
    </row>
    <row r="22" spans="1:10" ht="17.100000000000001" customHeight="1">
      <c r="A22" s="17"/>
      <c r="B22" s="21" t="s">
        <v>30</v>
      </c>
      <c r="C22" s="19" t="s">
        <v>31</v>
      </c>
      <c r="D22" s="22">
        <v>535.79999999999995</v>
      </c>
      <c r="E22" s="2"/>
      <c r="F22" s="2">
        <f t="shared" si="1"/>
        <v>-535.79999999999995</v>
      </c>
      <c r="G22" s="3">
        <f t="shared" si="0"/>
        <v>-100</v>
      </c>
      <c r="H22" s="20"/>
    </row>
    <row r="23" spans="1:10" ht="17.100000000000001" customHeight="1">
      <c r="A23" s="17" t="s">
        <v>22</v>
      </c>
      <c r="B23" s="18" t="s">
        <v>42</v>
      </c>
      <c r="C23" s="19" t="s">
        <v>16</v>
      </c>
      <c r="D23" s="5">
        <f>D24</f>
        <v>452.25900000000001</v>
      </c>
      <c r="E23" s="2">
        <f>E24</f>
        <v>447.14100000000002</v>
      </c>
      <c r="F23" s="2">
        <f t="shared" si="1"/>
        <v>-5.117999999999995</v>
      </c>
      <c r="G23" s="3">
        <f t="shared" si="0"/>
        <v>-1.1316524380940933</v>
      </c>
      <c r="H23" s="20"/>
    </row>
    <row r="24" spans="1:10" ht="33" customHeight="1">
      <c r="A24" s="17"/>
      <c r="B24" s="23" t="s">
        <v>167</v>
      </c>
      <c r="C24" s="19" t="s">
        <v>16</v>
      </c>
      <c r="D24" s="5">
        <v>452.25900000000001</v>
      </c>
      <c r="E24" s="2">
        <v>447.14100000000002</v>
      </c>
      <c r="F24" s="2">
        <f t="shared" si="1"/>
        <v>-5.117999999999995</v>
      </c>
      <c r="G24" s="3">
        <f t="shared" si="0"/>
        <v>-1.1316524380940933</v>
      </c>
      <c r="H24" s="20"/>
    </row>
    <row r="25" spans="1:10" ht="17.100000000000001" customHeight="1">
      <c r="A25" s="17"/>
      <c r="B25" s="21" t="s">
        <v>28</v>
      </c>
      <c r="C25" s="19" t="s">
        <v>43</v>
      </c>
      <c r="D25" s="22">
        <v>24526</v>
      </c>
      <c r="E25" s="3"/>
      <c r="F25" s="2">
        <f t="shared" si="1"/>
        <v>-24526</v>
      </c>
      <c r="G25" s="3">
        <f t="shared" si="0"/>
        <v>-100</v>
      </c>
      <c r="H25" s="20"/>
    </row>
    <row r="26" spans="1:10" ht="17.100000000000001" customHeight="1">
      <c r="A26" s="17"/>
      <c r="B26" s="21" t="s">
        <v>30</v>
      </c>
      <c r="C26" s="19" t="s">
        <v>31</v>
      </c>
      <c r="D26" s="2">
        <v>18.440000000000001</v>
      </c>
      <c r="E26" s="2"/>
      <c r="F26" s="2">
        <f t="shared" si="1"/>
        <v>-18.440000000000001</v>
      </c>
      <c r="G26" s="3">
        <f t="shared" si="0"/>
        <v>-100</v>
      </c>
      <c r="H26" s="20"/>
    </row>
    <row r="27" spans="1:10" ht="17.100000000000001" customHeight="1">
      <c r="A27" s="17" t="s">
        <v>41</v>
      </c>
      <c r="B27" s="23" t="s">
        <v>168</v>
      </c>
      <c r="C27" s="19" t="s">
        <v>31</v>
      </c>
      <c r="D27" s="22">
        <v>600.79999999999995</v>
      </c>
      <c r="E27" s="2">
        <v>216.10599999999999</v>
      </c>
      <c r="F27" s="2">
        <f t="shared" si="1"/>
        <v>-384.69399999999996</v>
      </c>
      <c r="G27" s="3">
        <f t="shared" si="0"/>
        <v>-64.030292942743003</v>
      </c>
      <c r="H27" s="20"/>
    </row>
    <row r="28" spans="1:10" ht="33" customHeight="1">
      <c r="A28" s="12" t="s">
        <v>48</v>
      </c>
      <c r="B28" s="13" t="s">
        <v>49</v>
      </c>
      <c r="C28" s="14" t="s">
        <v>16</v>
      </c>
      <c r="D28" s="4">
        <f>D29+D30</f>
        <v>10122.82</v>
      </c>
      <c r="E28" s="4">
        <f>E29+E30</f>
        <v>7637.5250000000005</v>
      </c>
      <c r="F28" s="4">
        <f t="shared" si="1"/>
        <v>-2485.2949999999992</v>
      </c>
      <c r="G28" s="15">
        <f t="shared" si="0"/>
        <v>-24.551409587446969</v>
      </c>
      <c r="H28" s="20"/>
      <c r="I28" s="24"/>
      <c r="J28" s="24"/>
    </row>
    <row r="29" spans="1:10" ht="33.75" customHeight="1">
      <c r="A29" s="17" t="s">
        <v>50</v>
      </c>
      <c r="B29" s="18" t="s">
        <v>51</v>
      </c>
      <c r="C29" s="19" t="s">
        <v>16</v>
      </c>
      <c r="D29" s="2">
        <v>9210.92</v>
      </c>
      <c r="E29" s="2">
        <v>6943.5640000000003</v>
      </c>
      <c r="F29" s="2">
        <f t="shared" si="1"/>
        <v>-2267.3559999999998</v>
      </c>
      <c r="G29" s="3">
        <f t="shared" si="0"/>
        <v>-24.615955843715938</v>
      </c>
      <c r="H29" s="20"/>
    </row>
    <row r="30" spans="1:10" ht="17.100000000000001" customHeight="1">
      <c r="A30" s="17" t="s">
        <v>52</v>
      </c>
      <c r="B30" s="18" t="s">
        <v>53</v>
      </c>
      <c r="C30" s="19" t="s">
        <v>16</v>
      </c>
      <c r="D30" s="22">
        <v>911.9</v>
      </c>
      <c r="E30" s="2">
        <f>E31+E32+E33</f>
        <v>693.96100000000001</v>
      </c>
      <c r="F30" s="2">
        <f t="shared" si="1"/>
        <v>-217.93899999999996</v>
      </c>
      <c r="G30" s="3">
        <f t="shared" si="0"/>
        <v>-23.899440728150012</v>
      </c>
      <c r="H30" s="20"/>
    </row>
    <row r="31" spans="1:10" ht="17.100000000000001" customHeight="1">
      <c r="A31" s="17" t="s">
        <v>54</v>
      </c>
      <c r="B31" s="25" t="s">
        <v>55</v>
      </c>
      <c r="C31" s="10" t="s">
        <v>16</v>
      </c>
      <c r="D31" s="5"/>
      <c r="E31" s="2">
        <v>208.13399999999999</v>
      </c>
      <c r="F31" s="2">
        <f t="shared" si="1"/>
        <v>208.13399999999999</v>
      </c>
      <c r="G31" s="3" t="e">
        <f t="shared" si="0"/>
        <v>#DIV/0!</v>
      </c>
      <c r="H31" s="18"/>
    </row>
    <row r="32" spans="1:10" ht="17.100000000000001" customHeight="1">
      <c r="A32" s="17" t="s">
        <v>56</v>
      </c>
      <c r="B32" s="25" t="s">
        <v>53</v>
      </c>
      <c r="C32" s="10" t="s">
        <v>16</v>
      </c>
      <c r="D32" s="5"/>
      <c r="E32" s="2">
        <v>387.041</v>
      </c>
      <c r="F32" s="2">
        <f t="shared" si="1"/>
        <v>387.041</v>
      </c>
      <c r="G32" s="3" t="e">
        <f t="shared" si="0"/>
        <v>#DIV/0!</v>
      </c>
      <c r="H32" s="18"/>
    </row>
    <row r="33" spans="1:8" ht="17.100000000000001" customHeight="1">
      <c r="A33" s="17" t="s">
        <v>57</v>
      </c>
      <c r="B33" s="18" t="s">
        <v>58</v>
      </c>
      <c r="C33" s="19" t="s">
        <v>16</v>
      </c>
      <c r="D33" s="5"/>
      <c r="E33" s="2">
        <v>98.786000000000001</v>
      </c>
      <c r="F33" s="2">
        <f t="shared" si="1"/>
        <v>98.786000000000001</v>
      </c>
      <c r="G33" s="3"/>
      <c r="H33" s="18"/>
    </row>
    <row r="34" spans="1:8" ht="17.100000000000001" customHeight="1">
      <c r="A34" s="12" t="s">
        <v>59</v>
      </c>
      <c r="B34" s="13" t="s">
        <v>60</v>
      </c>
      <c r="C34" s="14" t="s">
        <v>16</v>
      </c>
      <c r="D34" s="30">
        <v>1891.1</v>
      </c>
      <c r="E34" s="4">
        <v>1930.367</v>
      </c>
      <c r="F34" s="4">
        <f t="shared" si="1"/>
        <v>39.267000000000053</v>
      </c>
      <c r="G34" s="15">
        <f>E34/D34*100-100</f>
        <v>2.076410554703628</v>
      </c>
      <c r="H34" s="13"/>
    </row>
    <row r="35" spans="1:8" ht="50.25" customHeight="1">
      <c r="A35" s="12" t="s">
        <v>61</v>
      </c>
      <c r="B35" s="13" t="s">
        <v>62</v>
      </c>
      <c r="C35" s="14" t="s">
        <v>16</v>
      </c>
      <c r="D35" s="6"/>
      <c r="E35" s="4"/>
      <c r="F35" s="2">
        <f t="shared" si="1"/>
        <v>0</v>
      </c>
      <c r="G35" s="15"/>
      <c r="H35" s="13"/>
    </row>
    <row r="36" spans="1:8" ht="17.100000000000001" customHeight="1">
      <c r="A36" s="12" t="s">
        <v>63</v>
      </c>
      <c r="B36" s="13" t="s">
        <v>64</v>
      </c>
      <c r="C36" s="14" t="s">
        <v>16</v>
      </c>
      <c r="D36" s="6">
        <v>545.005</v>
      </c>
      <c r="E36" s="4">
        <f>E37+E38+E39+E43+E48</f>
        <v>575.47</v>
      </c>
      <c r="F36" s="4">
        <f t="shared" si="1"/>
        <v>30.465000000000032</v>
      </c>
      <c r="G36" s="15">
        <f t="shared" ref="G36:G42" si="2">E36/D36*100-100</f>
        <v>5.5898569737892387</v>
      </c>
      <c r="H36" s="18"/>
    </row>
    <row r="37" spans="1:8" ht="18" customHeight="1">
      <c r="A37" s="17" t="s">
        <v>65</v>
      </c>
      <c r="B37" s="18" t="s">
        <v>170</v>
      </c>
      <c r="C37" s="19" t="s">
        <v>16</v>
      </c>
      <c r="D37" s="22">
        <v>198</v>
      </c>
      <c r="E37" s="2">
        <v>130.96</v>
      </c>
      <c r="F37" s="2">
        <f t="shared" si="1"/>
        <v>-67.039999999999992</v>
      </c>
      <c r="G37" s="3">
        <f t="shared" si="2"/>
        <v>-33.858585858585855</v>
      </c>
      <c r="H37" s="18"/>
    </row>
    <row r="38" spans="1:8" ht="17.100000000000001" customHeight="1">
      <c r="A38" s="17" t="s">
        <v>67</v>
      </c>
      <c r="B38" s="18" t="s">
        <v>97</v>
      </c>
      <c r="C38" s="19" t="s">
        <v>16</v>
      </c>
      <c r="D38" s="5">
        <v>232.649</v>
      </c>
      <c r="E38" s="2"/>
      <c r="F38" s="2">
        <f t="shared" si="1"/>
        <v>-232.649</v>
      </c>
      <c r="G38" s="3">
        <f t="shared" si="2"/>
        <v>-100</v>
      </c>
      <c r="H38" s="18"/>
    </row>
    <row r="39" spans="1:8" ht="17.100000000000001" customHeight="1">
      <c r="A39" s="17" t="s">
        <v>75</v>
      </c>
      <c r="B39" s="18" t="s">
        <v>68</v>
      </c>
      <c r="C39" s="19" t="s">
        <v>16</v>
      </c>
      <c r="D39" s="5">
        <v>44.408000000000001</v>
      </c>
      <c r="E39" s="2">
        <f>E40+E41+E42</f>
        <v>215.01</v>
      </c>
      <c r="F39" s="2">
        <f t="shared" si="1"/>
        <v>170.60199999999998</v>
      </c>
      <c r="G39" s="3">
        <f t="shared" si="2"/>
        <v>384.16951900558456</v>
      </c>
      <c r="H39" s="18"/>
    </row>
    <row r="40" spans="1:8" ht="17.100000000000001" customHeight="1">
      <c r="A40" s="17" t="s">
        <v>77</v>
      </c>
      <c r="B40" s="25" t="s">
        <v>70</v>
      </c>
      <c r="C40" s="10" t="s">
        <v>16</v>
      </c>
      <c r="D40" s="26"/>
      <c r="E40" s="2"/>
      <c r="F40" s="2">
        <f t="shared" si="1"/>
        <v>0</v>
      </c>
      <c r="G40" s="3" t="e">
        <f t="shared" si="2"/>
        <v>#DIV/0!</v>
      </c>
      <c r="H40" s="18"/>
    </row>
    <row r="41" spans="1:8" ht="17.100000000000001" customHeight="1">
      <c r="A41" s="17" t="s">
        <v>91</v>
      </c>
      <c r="B41" s="25" t="s">
        <v>72</v>
      </c>
      <c r="C41" s="10" t="s">
        <v>16</v>
      </c>
      <c r="D41" s="26"/>
      <c r="E41" s="2">
        <v>90</v>
      </c>
      <c r="F41" s="2">
        <f t="shared" si="1"/>
        <v>90</v>
      </c>
      <c r="G41" s="3" t="e">
        <f t="shared" si="2"/>
        <v>#DIV/0!</v>
      </c>
      <c r="H41" s="18"/>
    </row>
    <row r="42" spans="1:8" ht="17.100000000000001" customHeight="1">
      <c r="A42" s="17" t="s">
        <v>93</v>
      </c>
      <c r="B42" s="25" t="s">
        <v>74</v>
      </c>
      <c r="C42" s="10" t="s">
        <v>16</v>
      </c>
      <c r="D42" s="26"/>
      <c r="E42" s="2">
        <v>125.01</v>
      </c>
      <c r="F42" s="2">
        <f t="shared" si="1"/>
        <v>125.01</v>
      </c>
      <c r="G42" s="3" t="e">
        <f t="shared" si="2"/>
        <v>#DIV/0!</v>
      </c>
      <c r="H42" s="18"/>
    </row>
    <row r="43" spans="1:8" ht="17.100000000000001" customHeight="1">
      <c r="A43" s="17" t="s">
        <v>171</v>
      </c>
      <c r="B43" s="18" t="s">
        <v>76</v>
      </c>
      <c r="C43" s="19" t="s">
        <v>16</v>
      </c>
      <c r="D43" s="22">
        <v>69.900000000000006</v>
      </c>
      <c r="E43" s="2">
        <f>E44+E45</f>
        <v>46.164000000000001</v>
      </c>
      <c r="F43" s="2">
        <f t="shared" si="1"/>
        <v>-23.736000000000004</v>
      </c>
      <c r="G43" s="3"/>
      <c r="H43" s="18"/>
    </row>
    <row r="44" spans="1:8" ht="17.100000000000001" customHeight="1">
      <c r="A44" s="17" t="s">
        <v>172</v>
      </c>
      <c r="B44" s="18" t="s">
        <v>94</v>
      </c>
      <c r="C44" s="19" t="s">
        <v>16</v>
      </c>
      <c r="D44" s="2">
        <v>19.760000000000002</v>
      </c>
      <c r="E44" s="2"/>
      <c r="F44" s="2">
        <f t="shared" si="1"/>
        <v>-19.760000000000002</v>
      </c>
      <c r="G44" s="3"/>
      <c r="H44" s="18"/>
    </row>
    <row r="45" spans="1:8" ht="17.100000000000001" customHeight="1">
      <c r="A45" s="17" t="s">
        <v>173</v>
      </c>
      <c r="B45" s="18" t="s">
        <v>78</v>
      </c>
      <c r="C45" s="19" t="s">
        <v>16</v>
      </c>
      <c r="D45" s="5">
        <v>50.188000000000002</v>
      </c>
      <c r="E45" s="2">
        <f>E46+E47</f>
        <v>46.164000000000001</v>
      </c>
      <c r="F45" s="2">
        <f t="shared" si="1"/>
        <v>-4.0240000000000009</v>
      </c>
      <c r="G45" s="3">
        <f>E45/D45*100-100</f>
        <v>-8.0178528731967873</v>
      </c>
      <c r="H45" s="18"/>
    </row>
    <row r="46" spans="1:8" ht="32.25" customHeight="1">
      <c r="A46" s="17" t="s">
        <v>174</v>
      </c>
      <c r="B46" s="25" t="s">
        <v>82</v>
      </c>
      <c r="C46" s="19" t="s">
        <v>16</v>
      </c>
      <c r="D46" s="5">
        <v>14.398</v>
      </c>
      <c r="E46" s="2">
        <f>3.214+18.432</f>
        <v>21.645999999999997</v>
      </c>
      <c r="F46" s="2">
        <f t="shared" si="1"/>
        <v>7.2479999999999976</v>
      </c>
      <c r="G46" s="3">
        <f>E46/D46*100-100</f>
        <v>50.340325045145136</v>
      </c>
      <c r="H46" s="286"/>
    </row>
    <row r="47" spans="1:8" ht="81.75" customHeight="1">
      <c r="A47" s="17" t="s">
        <v>175</v>
      </c>
      <c r="B47" s="25" t="s">
        <v>88</v>
      </c>
      <c r="C47" s="19" t="s">
        <v>16</v>
      </c>
      <c r="D47" s="5">
        <v>35.79</v>
      </c>
      <c r="E47" s="2">
        <f>15.703+8.815</f>
        <v>24.518000000000001</v>
      </c>
      <c r="F47" s="2">
        <f t="shared" si="1"/>
        <v>-11.271999999999998</v>
      </c>
      <c r="G47" s="3">
        <f>E47/D47*100-100</f>
        <v>-31.494830958368254</v>
      </c>
      <c r="H47" s="287"/>
    </row>
    <row r="48" spans="1:8" ht="49.5" customHeight="1">
      <c r="A48" s="17" t="s">
        <v>99</v>
      </c>
      <c r="B48" s="18" t="s">
        <v>215</v>
      </c>
      <c r="C48" s="19" t="s">
        <v>16</v>
      </c>
      <c r="D48" s="5"/>
      <c r="E48" s="2">
        <v>183.33600000000001</v>
      </c>
      <c r="F48" s="2">
        <f t="shared" si="1"/>
        <v>183.33600000000001</v>
      </c>
      <c r="G48" s="22"/>
      <c r="H48" s="286"/>
    </row>
    <row r="49" spans="1:8" ht="17.100000000000001" customHeight="1">
      <c r="A49" s="17" t="s">
        <v>183</v>
      </c>
      <c r="B49" s="18" t="s">
        <v>648</v>
      </c>
      <c r="C49" s="19" t="s">
        <v>16</v>
      </c>
      <c r="D49" s="5"/>
      <c r="E49" s="2">
        <v>14.552</v>
      </c>
      <c r="F49" s="2">
        <f t="shared" si="1"/>
        <v>14.552</v>
      </c>
      <c r="G49" s="22"/>
      <c r="H49" s="287"/>
    </row>
    <row r="50" spans="1:8" ht="32.25" customHeight="1">
      <c r="A50" s="17" t="s">
        <v>184</v>
      </c>
      <c r="B50" s="18" t="s">
        <v>649</v>
      </c>
      <c r="C50" s="19" t="s">
        <v>16</v>
      </c>
      <c r="D50" s="5"/>
      <c r="E50" s="2">
        <v>16.507999999999999</v>
      </c>
      <c r="F50" s="2">
        <f t="shared" si="1"/>
        <v>16.507999999999999</v>
      </c>
      <c r="G50" s="22"/>
      <c r="H50" s="287"/>
    </row>
    <row r="51" spans="1:8" ht="17.100000000000001" customHeight="1">
      <c r="A51" s="17" t="s">
        <v>185</v>
      </c>
      <c r="B51" s="18" t="s">
        <v>650</v>
      </c>
      <c r="C51" s="19" t="s">
        <v>16</v>
      </c>
      <c r="D51" s="5"/>
      <c r="E51" s="2">
        <v>40</v>
      </c>
      <c r="F51" s="2">
        <f t="shared" si="1"/>
        <v>40</v>
      </c>
      <c r="G51" s="22"/>
      <c r="H51" s="287"/>
    </row>
    <row r="52" spans="1:8" ht="17.100000000000001" customHeight="1">
      <c r="A52" s="17"/>
      <c r="B52" s="18"/>
      <c r="C52" s="19" t="s">
        <v>16</v>
      </c>
      <c r="D52" s="5"/>
      <c r="E52" s="2"/>
      <c r="F52" s="2">
        <f t="shared" si="1"/>
        <v>0</v>
      </c>
      <c r="G52" s="22"/>
      <c r="H52" s="288"/>
    </row>
    <row r="53" spans="1:8" ht="17.100000000000001" customHeight="1">
      <c r="A53" s="12" t="s">
        <v>100</v>
      </c>
      <c r="B53" s="13" t="s">
        <v>101</v>
      </c>
      <c r="C53" s="14" t="s">
        <v>16</v>
      </c>
      <c r="D53" s="6">
        <f>D54</f>
        <v>588.54499999999996</v>
      </c>
      <c r="E53" s="4">
        <f>E54</f>
        <v>691.69799999999998</v>
      </c>
      <c r="F53" s="4">
        <f t="shared" si="1"/>
        <v>103.15300000000002</v>
      </c>
      <c r="G53" s="15">
        <f t="shared" ref="G53:G65" si="3">E53/D53*100-100</f>
        <v>17.526782149198453</v>
      </c>
      <c r="H53" s="13"/>
    </row>
    <row r="54" spans="1:8" ht="33" customHeight="1">
      <c r="A54" s="12" t="s">
        <v>102</v>
      </c>
      <c r="B54" s="13" t="s">
        <v>103</v>
      </c>
      <c r="C54" s="14" t="s">
        <v>16</v>
      </c>
      <c r="D54" s="6">
        <v>588.54499999999996</v>
      </c>
      <c r="E54" s="4">
        <f>E55+E56+E59+E60+E61</f>
        <v>691.69799999999998</v>
      </c>
      <c r="F54" s="4">
        <f t="shared" si="1"/>
        <v>103.15300000000002</v>
      </c>
      <c r="G54" s="15">
        <f t="shared" si="3"/>
        <v>17.526782149198453</v>
      </c>
      <c r="H54" s="18"/>
    </row>
    <row r="55" spans="1:8" ht="35.25" customHeight="1">
      <c r="A55" s="17" t="s">
        <v>104</v>
      </c>
      <c r="B55" s="18" t="s">
        <v>105</v>
      </c>
      <c r="C55" s="19" t="s">
        <v>16</v>
      </c>
      <c r="D55" s="2">
        <v>0</v>
      </c>
      <c r="E55" s="27"/>
      <c r="F55" s="2">
        <f t="shared" si="1"/>
        <v>0</v>
      </c>
      <c r="G55" s="3" t="e">
        <f t="shared" si="3"/>
        <v>#DIV/0!</v>
      </c>
      <c r="H55" s="18"/>
    </row>
    <row r="56" spans="1:8" ht="17.100000000000001" customHeight="1">
      <c r="A56" s="17" t="s">
        <v>106</v>
      </c>
      <c r="B56" s="18" t="s">
        <v>107</v>
      </c>
      <c r="C56" s="19" t="s">
        <v>16</v>
      </c>
      <c r="D56" s="2">
        <v>0</v>
      </c>
      <c r="E56" s="2"/>
      <c r="F56" s="2">
        <f t="shared" si="1"/>
        <v>0</v>
      </c>
      <c r="G56" s="3" t="e">
        <f t="shared" si="3"/>
        <v>#DIV/0!</v>
      </c>
      <c r="H56" s="18"/>
    </row>
    <row r="57" spans="1:8" ht="17.100000000000001" customHeight="1">
      <c r="A57" s="17" t="s">
        <v>108</v>
      </c>
      <c r="B57" s="25" t="s">
        <v>55</v>
      </c>
      <c r="C57" s="19" t="s">
        <v>16</v>
      </c>
      <c r="D57" s="2">
        <v>0</v>
      </c>
      <c r="E57" s="2"/>
      <c r="F57" s="2">
        <f t="shared" si="1"/>
        <v>0</v>
      </c>
      <c r="G57" s="3" t="e">
        <f t="shared" si="3"/>
        <v>#DIV/0!</v>
      </c>
      <c r="H57" s="18"/>
    </row>
    <row r="58" spans="1:8" ht="17.100000000000001" customHeight="1">
      <c r="A58" s="17" t="s">
        <v>109</v>
      </c>
      <c r="B58" s="25" t="s">
        <v>53</v>
      </c>
      <c r="C58" s="19" t="s">
        <v>16</v>
      </c>
      <c r="D58" s="2">
        <v>0</v>
      </c>
      <c r="E58" s="2"/>
      <c r="F58" s="2">
        <f t="shared" si="1"/>
        <v>0</v>
      </c>
      <c r="G58" s="3" t="e">
        <f t="shared" si="3"/>
        <v>#DIV/0!</v>
      </c>
      <c r="H58" s="18"/>
    </row>
    <row r="59" spans="1:8" ht="17.100000000000001" customHeight="1">
      <c r="A59" s="17" t="s">
        <v>110</v>
      </c>
      <c r="B59" s="18" t="s">
        <v>66</v>
      </c>
      <c r="C59" s="19" t="s">
        <v>16</v>
      </c>
      <c r="D59" s="22">
        <v>100.1</v>
      </c>
      <c r="E59" s="2"/>
      <c r="F59" s="2">
        <f t="shared" si="1"/>
        <v>-100.1</v>
      </c>
      <c r="G59" s="3">
        <f t="shared" si="3"/>
        <v>-100</v>
      </c>
      <c r="H59" s="18"/>
    </row>
    <row r="60" spans="1:8" ht="17.100000000000001" customHeight="1">
      <c r="A60" s="17" t="s">
        <v>112</v>
      </c>
      <c r="B60" s="18" t="s">
        <v>118</v>
      </c>
      <c r="C60" s="19" t="s">
        <v>16</v>
      </c>
      <c r="D60" s="2">
        <v>61.88</v>
      </c>
      <c r="E60" s="2">
        <v>150</v>
      </c>
      <c r="F60" s="2">
        <f t="shared" si="1"/>
        <v>88.12</v>
      </c>
      <c r="G60" s="3">
        <f t="shared" si="3"/>
        <v>142.40465416936004</v>
      </c>
      <c r="H60" s="20"/>
    </row>
    <row r="61" spans="1:8" ht="17.100000000000001" customHeight="1">
      <c r="A61" s="17" t="s">
        <v>113</v>
      </c>
      <c r="B61" s="18" t="s">
        <v>123</v>
      </c>
      <c r="C61" s="19" t="s">
        <v>16</v>
      </c>
      <c r="D61" s="5">
        <v>426.565</v>
      </c>
      <c r="E61" s="2">
        <f>E62+E63+E64+E65+E66</f>
        <v>541.69799999999998</v>
      </c>
      <c r="F61" s="2">
        <f t="shared" si="1"/>
        <v>115.13299999999998</v>
      </c>
      <c r="G61" s="3">
        <f t="shared" si="3"/>
        <v>26.990728259468071</v>
      </c>
      <c r="H61" s="18"/>
    </row>
    <row r="62" spans="1:8" ht="17.100000000000001" customHeight="1">
      <c r="A62" s="17" t="s">
        <v>176</v>
      </c>
      <c r="B62" s="18" t="s">
        <v>124</v>
      </c>
      <c r="C62" s="19" t="s">
        <v>16</v>
      </c>
      <c r="D62" s="5">
        <v>8.5719999999999992</v>
      </c>
      <c r="E62" s="2">
        <v>7.7279999999999998</v>
      </c>
      <c r="F62" s="2">
        <f t="shared" si="1"/>
        <v>-0.84399999999999942</v>
      </c>
      <c r="G62" s="3">
        <f t="shared" si="3"/>
        <v>-9.8460102659822581</v>
      </c>
      <c r="H62" s="18"/>
    </row>
    <row r="63" spans="1:8" ht="17.100000000000001" customHeight="1">
      <c r="A63" s="17" t="s">
        <v>177</v>
      </c>
      <c r="B63" s="18" t="s">
        <v>125</v>
      </c>
      <c r="C63" s="19" t="s">
        <v>16</v>
      </c>
      <c r="D63" s="2">
        <v>407.57</v>
      </c>
      <c r="E63" s="2">
        <v>515.96</v>
      </c>
      <c r="F63" s="2">
        <f t="shared" si="1"/>
        <v>108.39000000000004</v>
      </c>
      <c r="G63" s="3">
        <f t="shared" si="3"/>
        <v>26.594204676497284</v>
      </c>
      <c r="H63" s="18"/>
    </row>
    <row r="64" spans="1:8" ht="17.100000000000001" customHeight="1">
      <c r="A64" s="17" t="s">
        <v>178</v>
      </c>
      <c r="B64" s="18" t="s">
        <v>126</v>
      </c>
      <c r="C64" s="19" t="s">
        <v>16</v>
      </c>
      <c r="D64" s="5">
        <v>8.1760000000000002</v>
      </c>
      <c r="E64" s="2">
        <v>15.76</v>
      </c>
      <c r="F64" s="2">
        <f t="shared" si="1"/>
        <v>7.5839999999999996</v>
      </c>
      <c r="G64" s="3">
        <f t="shared" si="3"/>
        <v>92.759295499021505</v>
      </c>
      <c r="H64" s="18"/>
    </row>
    <row r="65" spans="1:8" ht="18" customHeight="1">
      <c r="A65" s="17" t="s">
        <v>179</v>
      </c>
      <c r="B65" s="18" t="s">
        <v>181</v>
      </c>
      <c r="C65" s="19" t="s">
        <v>16</v>
      </c>
      <c r="D65" s="2">
        <v>2.25</v>
      </c>
      <c r="E65" s="2">
        <v>2.25</v>
      </c>
      <c r="F65" s="2">
        <f t="shared" si="1"/>
        <v>0</v>
      </c>
      <c r="G65" s="3">
        <f t="shared" si="3"/>
        <v>0</v>
      </c>
      <c r="H65" s="18"/>
    </row>
    <row r="66" spans="1:8" ht="17.100000000000001" customHeight="1">
      <c r="A66" s="17" t="s">
        <v>180</v>
      </c>
      <c r="B66" s="18" t="s">
        <v>128</v>
      </c>
      <c r="C66" s="19" t="s">
        <v>16</v>
      </c>
      <c r="D66" s="5"/>
      <c r="E66" s="2"/>
      <c r="F66" s="2">
        <f t="shared" si="1"/>
        <v>0</v>
      </c>
      <c r="G66" s="3"/>
      <c r="H66" s="18"/>
    </row>
    <row r="67" spans="1:8" ht="17.100000000000001" hidden="1" customHeight="1">
      <c r="A67" s="17"/>
      <c r="B67" s="18"/>
      <c r="C67" s="19" t="s">
        <v>16</v>
      </c>
      <c r="D67" s="5"/>
      <c r="E67" s="2"/>
      <c r="F67" s="2">
        <f t="shared" si="1"/>
        <v>0</v>
      </c>
      <c r="G67" s="15" t="e">
        <f>E67/D67*100-100</f>
        <v>#DIV/0!</v>
      </c>
      <c r="H67" s="18"/>
    </row>
    <row r="68" spans="1:8" ht="17.100000000000001" hidden="1" customHeight="1">
      <c r="A68" s="17"/>
      <c r="B68" s="18"/>
      <c r="C68" s="19" t="s">
        <v>16</v>
      </c>
      <c r="D68" s="5"/>
      <c r="E68" s="2"/>
      <c r="F68" s="2">
        <f t="shared" si="1"/>
        <v>0</v>
      </c>
      <c r="G68" s="15" t="e">
        <f>E68/D68*100-100</f>
        <v>#DIV/0!</v>
      </c>
      <c r="H68" s="18"/>
    </row>
    <row r="69" spans="1:8" ht="17.100000000000001" hidden="1" customHeight="1">
      <c r="A69" s="17"/>
      <c r="B69" s="18"/>
      <c r="C69" s="19" t="s">
        <v>16</v>
      </c>
      <c r="D69" s="5"/>
      <c r="E69" s="2"/>
      <c r="F69" s="2">
        <f t="shared" si="1"/>
        <v>0</v>
      </c>
      <c r="G69" s="15"/>
      <c r="H69" s="18"/>
    </row>
    <row r="70" spans="1:8" ht="17.100000000000001" hidden="1" customHeight="1">
      <c r="A70" s="17"/>
      <c r="B70" s="18"/>
      <c r="C70" s="19" t="s">
        <v>16</v>
      </c>
      <c r="D70" s="5"/>
      <c r="E70" s="2"/>
      <c r="F70" s="2">
        <f t="shared" si="1"/>
        <v>0</v>
      </c>
      <c r="G70" s="15"/>
      <c r="H70" s="18"/>
    </row>
    <row r="71" spans="1:8" ht="17.100000000000001" hidden="1" customHeight="1">
      <c r="A71" s="17"/>
      <c r="B71" s="18"/>
      <c r="C71" s="19" t="s">
        <v>16</v>
      </c>
      <c r="D71" s="5"/>
      <c r="E71" s="2"/>
      <c r="F71" s="2">
        <f t="shared" si="1"/>
        <v>0</v>
      </c>
      <c r="G71" s="15" t="e">
        <f>E71/D71*100-100</f>
        <v>#DIV/0!</v>
      </c>
      <c r="H71" s="18"/>
    </row>
    <row r="72" spans="1:8" ht="17.100000000000001" hidden="1" customHeight="1">
      <c r="A72" s="17"/>
      <c r="B72" s="18"/>
      <c r="C72" s="19" t="s">
        <v>16</v>
      </c>
      <c r="D72" s="5"/>
      <c r="E72" s="2"/>
      <c r="F72" s="2">
        <f t="shared" si="1"/>
        <v>0</v>
      </c>
      <c r="G72" s="15" t="e">
        <f>E72/D72*100-100</f>
        <v>#DIV/0!</v>
      </c>
      <c r="H72" s="18"/>
    </row>
    <row r="73" spans="1:8" ht="17.100000000000001" hidden="1" customHeight="1">
      <c r="A73" s="17"/>
      <c r="B73" s="18"/>
      <c r="C73" s="19" t="s">
        <v>16</v>
      </c>
      <c r="D73" s="5"/>
      <c r="E73" s="2"/>
      <c r="F73" s="2">
        <f t="shared" si="1"/>
        <v>0</v>
      </c>
      <c r="G73" s="15" t="e">
        <f>E73/D73*100-100</f>
        <v>#DIV/0!</v>
      </c>
      <c r="H73" s="18"/>
    </row>
    <row r="74" spans="1:8" ht="17.100000000000001" hidden="1" customHeight="1">
      <c r="A74" s="17"/>
      <c r="B74" s="18"/>
      <c r="C74" s="19" t="s">
        <v>16</v>
      </c>
      <c r="D74" s="5"/>
      <c r="E74" s="2"/>
      <c r="F74" s="2">
        <f t="shared" ref="F74:F83" si="4">E74-D74</f>
        <v>0</v>
      </c>
      <c r="G74" s="15" t="e">
        <f>E74/D74*100-100</f>
        <v>#DIV/0!</v>
      </c>
      <c r="H74" s="18"/>
    </row>
    <row r="75" spans="1:8" ht="17.100000000000001" hidden="1" customHeight="1">
      <c r="A75" s="17"/>
      <c r="B75" s="18"/>
      <c r="C75" s="19" t="s">
        <v>16</v>
      </c>
      <c r="D75" s="5"/>
      <c r="E75" s="2"/>
      <c r="F75" s="2">
        <f t="shared" si="4"/>
        <v>0</v>
      </c>
      <c r="G75" s="15" t="e">
        <f>E75/D75*100-100</f>
        <v>#DIV/0!</v>
      </c>
      <c r="H75" s="18"/>
    </row>
    <row r="76" spans="1:8" ht="17.100000000000001" hidden="1" customHeight="1">
      <c r="A76" s="17"/>
      <c r="B76" s="18"/>
      <c r="C76" s="19" t="s">
        <v>16</v>
      </c>
      <c r="D76" s="5"/>
      <c r="E76" s="2"/>
      <c r="F76" s="2">
        <f t="shared" si="4"/>
        <v>0</v>
      </c>
      <c r="G76" s="15"/>
      <c r="H76" s="18"/>
    </row>
    <row r="77" spans="1:8" ht="36" hidden="1" customHeight="1">
      <c r="A77" s="17"/>
      <c r="B77" s="18"/>
      <c r="C77" s="19" t="s">
        <v>16</v>
      </c>
      <c r="D77" s="5"/>
      <c r="E77" s="2"/>
      <c r="F77" s="2">
        <f t="shared" si="4"/>
        <v>0</v>
      </c>
      <c r="G77" s="15"/>
      <c r="H77" s="18"/>
    </row>
    <row r="78" spans="1:8" ht="17.100000000000001" customHeight="1">
      <c r="A78" s="14" t="s">
        <v>143</v>
      </c>
      <c r="B78" s="13" t="s">
        <v>144</v>
      </c>
      <c r="C78" s="14" t="s">
        <v>16</v>
      </c>
      <c r="D78" s="6">
        <v>14630.705</v>
      </c>
      <c r="E78" s="4">
        <f>E53+E9</f>
        <v>11737.817000000001</v>
      </c>
      <c r="F78" s="4">
        <f t="shared" si="4"/>
        <v>-2892.887999999999</v>
      </c>
      <c r="G78" s="15">
        <f t="shared" ref="G78:G83" si="5">E78/D78*100-100</f>
        <v>-19.772717719344342</v>
      </c>
      <c r="H78" s="13"/>
    </row>
    <row r="79" spans="1:8" ht="17.100000000000001" customHeight="1">
      <c r="A79" s="14" t="s">
        <v>145</v>
      </c>
      <c r="B79" s="13" t="s">
        <v>146</v>
      </c>
      <c r="C79" s="14" t="s">
        <v>16</v>
      </c>
      <c r="D79" s="30">
        <v>300</v>
      </c>
      <c r="E79" s="4">
        <f>E80-E78</f>
        <v>1972.9273599999979</v>
      </c>
      <c r="F79" s="4">
        <f t="shared" si="4"/>
        <v>1672.9273599999979</v>
      </c>
      <c r="G79" s="15">
        <f t="shared" si="5"/>
        <v>557.64245333333258</v>
      </c>
      <c r="H79" s="13"/>
    </row>
    <row r="80" spans="1:8" ht="17.100000000000001" customHeight="1">
      <c r="A80" s="14" t="s">
        <v>147</v>
      </c>
      <c r="B80" s="13" t="s">
        <v>148</v>
      </c>
      <c r="C80" s="14" t="s">
        <v>16</v>
      </c>
      <c r="D80" s="4">
        <v>14930.71</v>
      </c>
      <c r="E80" s="4">
        <f>E82</f>
        <v>13710.744359999999</v>
      </c>
      <c r="F80" s="4">
        <f t="shared" si="4"/>
        <v>-1219.9656400000003</v>
      </c>
      <c r="G80" s="15">
        <f t="shared" si="5"/>
        <v>-8.1708481378313564</v>
      </c>
      <c r="H80" s="13"/>
    </row>
    <row r="81" spans="1:12" ht="17.100000000000001" customHeight="1">
      <c r="A81" s="292" t="s">
        <v>149</v>
      </c>
      <c r="B81" s="294" t="s">
        <v>150</v>
      </c>
      <c r="C81" s="14" t="s">
        <v>151</v>
      </c>
      <c r="D81" s="4">
        <v>8546.6</v>
      </c>
      <c r="E81" s="6">
        <f>59.39+140.706+4097.84+3673.427</f>
        <v>7971.3629999999994</v>
      </c>
      <c r="F81" s="4">
        <f t="shared" si="4"/>
        <v>-575.23700000000099</v>
      </c>
      <c r="G81" s="15">
        <f t="shared" si="5"/>
        <v>-6.7305946224229558</v>
      </c>
      <c r="H81" s="13"/>
    </row>
    <row r="82" spans="1:12" ht="17.100000000000001" customHeight="1">
      <c r="A82" s="293"/>
      <c r="B82" s="295"/>
      <c r="C82" s="14" t="s">
        <v>16</v>
      </c>
      <c r="D82" s="4">
        <v>14930.71</v>
      </c>
      <c r="E82" s="4">
        <f>E81*1.72</f>
        <v>13710.744359999999</v>
      </c>
      <c r="F82" s="4">
        <f t="shared" si="4"/>
        <v>-1219.9656400000003</v>
      </c>
      <c r="G82" s="15">
        <f t="shared" si="5"/>
        <v>-8.1708481378313564</v>
      </c>
      <c r="H82" s="13"/>
    </row>
    <row r="83" spans="1:12" ht="17.100000000000001" customHeight="1">
      <c r="A83" s="14" t="s">
        <v>152</v>
      </c>
      <c r="B83" s="13" t="s">
        <v>153</v>
      </c>
      <c r="C83" s="14" t="s">
        <v>31</v>
      </c>
      <c r="D83" s="6">
        <v>1.7470000000000001</v>
      </c>
      <c r="E83" s="6">
        <f>E82/E81</f>
        <v>1.72</v>
      </c>
      <c r="F83" s="4">
        <f t="shared" si="4"/>
        <v>-2.7000000000000135E-2</v>
      </c>
      <c r="G83" s="15">
        <f t="shared" si="5"/>
        <v>-1.5455065827132302</v>
      </c>
      <c r="H83" s="13"/>
    </row>
    <row r="84" spans="1:12" ht="15.75">
      <c r="A84" s="19"/>
      <c r="B84" s="18" t="s">
        <v>154</v>
      </c>
      <c r="C84" s="19"/>
      <c r="D84" s="5"/>
      <c r="E84" s="19"/>
      <c r="F84" s="4"/>
      <c r="G84" s="15"/>
      <c r="H84" s="18"/>
    </row>
    <row r="85" spans="1:12" s="29" customFormat="1" ht="31.5">
      <c r="A85" s="14">
        <v>7</v>
      </c>
      <c r="B85" s="13" t="s">
        <v>155</v>
      </c>
      <c r="C85" s="14" t="s">
        <v>156</v>
      </c>
      <c r="D85" s="15">
        <v>9</v>
      </c>
      <c r="E85" s="14">
        <v>6</v>
      </c>
      <c r="F85" s="4">
        <f>E85-D85</f>
        <v>-3</v>
      </c>
      <c r="G85" s="15">
        <f t="shared" ref="G85:G90" si="6">E85/D85*100-100</f>
        <v>-33.333333333333343</v>
      </c>
      <c r="H85" s="13"/>
    </row>
    <row r="86" spans="1:12" ht="21" customHeight="1">
      <c r="A86" s="17" t="s">
        <v>157</v>
      </c>
      <c r="B86" s="18" t="s">
        <v>158</v>
      </c>
      <c r="C86" s="19" t="s">
        <v>156</v>
      </c>
      <c r="D86" s="3">
        <v>9</v>
      </c>
      <c r="E86" s="19">
        <v>6</v>
      </c>
      <c r="F86" s="2">
        <f t="shared" ref="F86:F90" si="7">E86-D86</f>
        <v>-3</v>
      </c>
      <c r="G86" s="3">
        <f t="shared" si="6"/>
        <v>-33.333333333333343</v>
      </c>
      <c r="H86" s="18"/>
    </row>
    <row r="87" spans="1:12" ht="21" customHeight="1">
      <c r="A87" s="17" t="s">
        <v>159</v>
      </c>
      <c r="B87" s="18" t="s">
        <v>160</v>
      </c>
      <c r="C87" s="19" t="s">
        <v>156</v>
      </c>
      <c r="D87" s="3"/>
      <c r="E87" s="19"/>
      <c r="F87" s="2">
        <f t="shared" si="7"/>
        <v>0</v>
      </c>
      <c r="G87" s="3" t="e">
        <f t="shared" si="6"/>
        <v>#DIV/0!</v>
      </c>
      <c r="H87" s="18"/>
    </row>
    <row r="88" spans="1:12" s="29" customFormat="1" ht="31.5">
      <c r="A88" s="12" t="s">
        <v>161</v>
      </c>
      <c r="B88" s="13" t="s">
        <v>162</v>
      </c>
      <c r="C88" s="14" t="s">
        <v>31</v>
      </c>
      <c r="D88" s="15">
        <v>85286</v>
      </c>
      <c r="E88" s="15">
        <f>E89</f>
        <v>105205.51515151515</v>
      </c>
      <c r="F88" s="15">
        <f t="shared" si="7"/>
        <v>19919.515151515152</v>
      </c>
      <c r="G88" s="15">
        <f t="shared" si="6"/>
        <v>23.356137175521368</v>
      </c>
      <c r="H88" s="13"/>
    </row>
    <row r="89" spans="1:12" ht="18.75" customHeight="1">
      <c r="A89" s="17" t="s">
        <v>163</v>
      </c>
      <c r="B89" s="18" t="s">
        <v>158</v>
      </c>
      <c r="C89" s="19" t="s">
        <v>31</v>
      </c>
      <c r="D89" s="3">
        <v>85286</v>
      </c>
      <c r="E89" s="3">
        <f>E29/E86/11*1000</f>
        <v>105205.51515151515</v>
      </c>
      <c r="F89" s="2">
        <f t="shared" si="7"/>
        <v>19919.515151515152</v>
      </c>
      <c r="G89" s="3">
        <f t="shared" si="6"/>
        <v>23.356137175521368</v>
      </c>
      <c r="H89" s="18"/>
    </row>
    <row r="90" spans="1:12" ht="18.75" customHeight="1">
      <c r="A90" s="17" t="s">
        <v>164</v>
      </c>
      <c r="B90" s="18" t="s">
        <v>160</v>
      </c>
      <c r="C90" s="19" t="s">
        <v>31</v>
      </c>
      <c r="D90" s="3"/>
      <c r="E90" s="3"/>
      <c r="F90" s="2">
        <f t="shared" si="7"/>
        <v>0</v>
      </c>
      <c r="G90" s="3" t="e">
        <f t="shared" si="6"/>
        <v>#DIV/0!</v>
      </c>
      <c r="H90" s="18"/>
    </row>
    <row r="92" spans="1:12" ht="18.75">
      <c r="B92" s="111" t="s">
        <v>524</v>
      </c>
      <c r="D92" s="111"/>
      <c r="E92" s="111"/>
      <c r="F92" s="111" t="s">
        <v>525</v>
      </c>
      <c r="G92" s="38"/>
      <c r="H92" s="38"/>
      <c r="L92" s="111"/>
    </row>
    <row r="93" spans="1:12" ht="18.75">
      <c r="B93" s="38"/>
      <c r="C93" s="111"/>
      <c r="D93" s="111"/>
      <c r="E93" s="111"/>
      <c r="F93" s="111"/>
      <c r="G93" s="38"/>
      <c r="H93" s="38"/>
      <c r="L93" s="111"/>
    </row>
    <row r="94" spans="1:12" ht="24" customHeight="1">
      <c r="B94" s="273" t="s">
        <v>526</v>
      </c>
      <c r="C94" s="273"/>
      <c r="D94" s="114"/>
      <c r="E94" s="111"/>
      <c r="F94" s="300" t="s">
        <v>527</v>
      </c>
      <c r="G94" s="300"/>
      <c r="H94" s="38"/>
      <c r="L94" s="111"/>
    </row>
    <row r="95" spans="1:12" ht="30" customHeight="1">
      <c r="B95" s="273"/>
      <c r="C95" s="273"/>
      <c r="D95" s="114"/>
      <c r="E95" s="111"/>
      <c r="F95" s="300"/>
      <c r="G95" s="300"/>
      <c r="H95" s="38"/>
      <c r="L95" s="111"/>
    </row>
    <row r="96" spans="1:12" ht="18.75">
      <c r="B96" s="38"/>
      <c r="C96" s="38"/>
      <c r="D96" s="38"/>
      <c r="E96" s="38"/>
      <c r="F96" s="38"/>
      <c r="G96" s="38"/>
      <c r="H96" s="38"/>
    </row>
    <row r="97" spans="2:8" ht="18.75">
      <c r="B97" s="38"/>
      <c r="C97" s="38"/>
      <c r="D97" s="38"/>
      <c r="E97" s="38"/>
      <c r="F97" s="38"/>
      <c r="G97" s="38"/>
      <c r="H97" s="38"/>
    </row>
    <row r="98" spans="2:8" ht="18.75">
      <c r="B98" s="112"/>
      <c r="C98" s="112"/>
      <c r="D98" s="38"/>
      <c r="E98" s="38"/>
      <c r="F98" s="38"/>
      <c r="G98" s="38"/>
      <c r="H98" s="38"/>
    </row>
    <row r="99" spans="2:8" ht="18.75">
      <c r="B99" s="112"/>
      <c r="C99" s="112"/>
      <c r="D99" s="38"/>
      <c r="E99" s="38"/>
      <c r="F99" s="38"/>
      <c r="G99" s="38"/>
      <c r="H99" s="38"/>
    </row>
  </sheetData>
  <mergeCells count="15">
    <mergeCell ref="F94:G95"/>
    <mergeCell ref="B94:C95"/>
    <mergeCell ref="A1:H2"/>
    <mergeCell ref="A3:H4"/>
    <mergeCell ref="A6:A7"/>
    <mergeCell ref="B6:B7"/>
    <mergeCell ref="C6:C7"/>
    <mergeCell ref="D6:D7"/>
    <mergeCell ref="H6:H7"/>
    <mergeCell ref="H46:H47"/>
    <mergeCell ref="H48:H52"/>
    <mergeCell ref="A81:A82"/>
    <mergeCell ref="B81:B82"/>
    <mergeCell ref="E6:E7"/>
    <mergeCell ref="F6:G6"/>
  </mergeCells>
  <pageMargins left="0.39370078740157483" right="0.39370078740157483" top="0" bottom="0" header="0.31496062992125984" footer="0.15748031496062992"/>
  <pageSetup paperSize="9" scale="85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3"/>
  <sheetViews>
    <sheetView topLeftCell="A217" workbookViewId="0">
      <selection activeCell="O226" sqref="O226:O228"/>
    </sheetView>
  </sheetViews>
  <sheetFormatPr defaultRowHeight="18.75"/>
  <cols>
    <col min="1" max="1" width="8.85546875" customWidth="1"/>
    <col min="2" max="2" width="38.42578125" customWidth="1"/>
    <col min="3" max="3" width="13.140625" customWidth="1"/>
    <col min="4" max="4" width="14.5703125" hidden="1" customWidth="1"/>
    <col min="5" max="5" width="13" hidden="1" customWidth="1"/>
    <col min="6" max="6" width="14.5703125" style="103" hidden="1" customWidth="1"/>
    <col min="7" max="7" width="15" hidden="1" customWidth="1"/>
    <col min="8" max="8" width="15" customWidth="1"/>
    <col min="9" max="9" width="14.7109375" style="103" hidden="1" customWidth="1"/>
    <col min="10" max="10" width="18.140625" style="104" customWidth="1"/>
    <col min="11" max="11" width="16.140625" hidden="1" customWidth="1"/>
    <col min="12" max="12" width="13.85546875" hidden="1" customWidth="1"/>
    <col min="13" max="13" width="14.85546875" hidden="1" customWidth="1"/>
    <col min="14" max="14" width="2" hidden="1" customWidth="1"/>
    <col min="15" max="15" width="15" style="105" customWidth="1"/>
    <col min="16" max="16" width="11.140625" style="105" customWidth="1"/>
    <col min="17" max="17" width="11.140625" customWidth="1"/>
    <col min="18" max="18" width="13.42578125" hidden="1" customWidth="1"/>
    <col min="19" max="19" width="12.85546875" hidden="1" customWidth="1"/>
    <col min="20" max="20" width="13.28515625" hidden="1" customWidth="1"/>
    <col min="21" max="21" width="13.7109375" hidden="1" customWidth="1"/>
    <col min="22" max="22" width="11.85546875" hidden="1" customWidth="1"/>
  </cols>
  <sheetData>
    <row r="1" spans="1:22" ht="54" customHeight="1">
      <c r="A1" s="301" t="s">
        <v>222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4"/>
    </row>
    <row r="2" spans="1:22" ht="42.75" customHeight="1">
      <c r="A2" s="302" t="s">
        <v>223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5"/>
      <c r="T2" s="36"/>
    </row>
    <row r="3" spans="1:22" ht="1.5" customHeight="1">
      <c r="A3" s="303"/>
      <c r="B3" s="303"/>
      <c r="C3" s="303"/>
      <c r="D3" s="37"/>
      <c r="E3" s="37"/>
      <c r="F3" s="37"/>
      <c r="G3" s="37"/>
      <c r="H3" s="38"/>
      <c r="I3" s="38"/>
      <c r="J3" s="39"/>
      <c r="K3" s="38"/>
      <c r="L3" s="38"/>
      <c r="M3" s="38"/>
      <c r="N3" s="38"/>
      <c r="O3" s="38"/>
      <c r="P3" s="38"/>
      <c r="Q3" s="38"/>
    </row>
    <row r="4" spans="1:22">
      <c r="A4" s="304" t="s">
        <v>1</v>
      </c>
      <c r="B4" s="307" t="s">
        <v>2</v>
      </c>
      <c r="C4" s="304" t="s">
        <v>224</v>
      </c>
      <c r="D4" s="310" t="s">
        <v>225</v>
      </c>
      <c r="E4" s="311"/>
      <c r="F4" s="311"/>
      <c r="G4" s="312"/>
      <c r="H4" s="310" t="s">
        <v>226</v>
      </c>
      <c r="I4" s="311"/>
      <c r="J4" s="311"/>
      <c r="K4" s="311"/>
      <c r="L4" s="312"/>
      <c r="M4" s="313" t="s">
        <v>227</v>
      </c>
      <c r="N4" s="314"/>
      <c r="O4" s="40"/>
      <c r="P4" s="40"/>
      <c r="Q4" s="41"/>
    </row>
    <row r="5" spans="1:22" ht="15" customHeight="1">
      <c r="A5" s="305"/>
      <c r="B5" s="308"/>
      <c r="C5" s="305"/>
      <c r="D5" s="319" t="s">
        <v>228</v>
      </c>
      <c r="E5" s="319" t="s">
        <v>229</v>
      </c>
      <c r="F5" s="319" t="s">
        <v>230</v>
      </c>
      <c r="G5" s="319" t="s">
        <v>231</v>
      </c>
      <c r="H5" s="319" t="s">
        <v>228</v>
      </c>
      <c r="I5" s="319" t="s">
        <v>229</v>
      </c>
      <c r="J5" s="319" t="s">
        <v>230</v>
      </c>
      <c r="K5" s="319" t="s">
        <v>231</v>
      </c>
      <c r="L5" s="319" t="s">
        <v>232</v>
      </c>
      <c r="M5" s="315"/>
      <c r="N5" s="316"/>
      <c r="O5" s="319" t="s">
        <v>233</v>
      </c>
      <c r="P5" s="319" t="s">
        <v>234</v>
      </c>
      <c r="Q5" s="41"/>
      <c r="T5" s="36">
        <f>F78+F81+F84</f>
        <v>27615.511999999999</v>
      </c>
    </row>
    <row r="6" spans="1:22" ht="41.25" customHeight="1">
      <c r="A6" s="306"/>
      <c r="B6" s="309"/>
      <c r="C6" s="306"/>
      <c r="D6" s="320"/>
      <c r="E6" s="320"/>
      <c r="F6" s="320"/>
      <c r="G6" s="320"/>
      <c r="H6" s="320"/>
      <c r="I6" s="320"/>
      <c r="J6" s="320"/>
      <c r="K6" s="320"/>
      <c r="L6" s="320"/>
      <c r="M6" s="317"/>
      <c r="N6" s="318"/>
      <c r="O6" s="320"/>
      <c r="P6" s="320"/>
      <c r="Q6" s="41"/>
    </row>
    <row r="7" spans="1:22" ht="15.75" customHeight="1">
      <c r="A7" s="42">
        <v>1</v>
      </c>
      <c r="B7" s="42">
        <v>2</v>
      </c>
      <c r="C7" s="42">
        <v>3</v>
      </c>
      <c r="D7" s="42"/>
      <c r="E7" s="42"/>
      <c r="F7" s="42"/>
      <c r="G7" s="42"/>
      <c r="H7" s="42">
        <v>4</v>
      </c>
      <c r="I7" s="42">
        <v>5</v>
      </c>
      <c r="J7" s="42">
        <v>6</v>
      </c>
      <c r="K7" s="42"/>
      <c r="L7" s="42">
        <v>7</v>
      </c>
      <c r="M7" s="321">
        <v>8</v>
      </c>
      <c r="N7" s="322"/>
      <c r="O7" s="43"/>
      <c r="P7" s="44"/>
      <c r="Q7" s="45"/>
      <c r="R7" s="36">
        <f>J8-R8</f>
        <v>235017.40049999999</v>
      </c>
      <c r="S7">
        <v>272681.63099999999</v>
      </c>
      <c r="T7" s="36">
        <f>J8-S7</f>
        <v>235657.85550000001</v>
      </c>
    </row>
    <row r="8" spans="1:22" ht="39" customHeight="1">
      <c r="A8" s="46" t="s">
        <v>235</v>
      </c>
      <c r="B8" s="47" t="s">
        <v>236</v>
      </c>
      <c r="C8" s="46" t="s">
        <v>16</v>
      </c>
      <c r="D8" s="48">
        <f>D9+D87+D93+D95+D97</f>
        <v>73170.115000000005</v>
      </c>
      <c r="E8" s="49">
        <f>E9+E87+E93+E95+E97</f>
        <v>68097.582999999999</v>
      </c>
      <c r="F8" s="48">
        <f>F9+F87+F93+F95+F97</f>
        <v>74132.987999999998</v>
      </c>
      <c r="G8" s="48">
        <f>F8-E8</f>
        <v>6035.4049999999988</v>
      </c>
      <c r="H8" s="48">
        <f>H9+H87+H93+H95+H97</f>
        <v>512190.80500000005</v>
      </c>
      <c r="I8" s="49">
        <f>I9+I87+I93+I95+I97</f>
        <v>476681.74800000002</v>
      </c>
      <c r="J8" s="48">
        <f>J9+J87+J93+J95+J97</f>
        <v>508339.4865</v>
      </c>
      <c r="K8" s="50">
        <f>J8-I8</f>
        <v>31657.738499999978</v>
      </c>
      <c r="L8" s="49">
        <f>K8/I8*100</f>
        <v>6.6412734770788777</v>
      </c>
      <c r="M8" s="323"/>
      <c r="N8" s="324"/>
      <c r="O8" s="51">
        <f>J8-H8</f>
        <v>-3851.3185000000522</v>
      </c>
      <c r="P8" s="52">
        <f>O8/H8*100</f>
        <v>-0.7519304256155187</v>
      </c>
      <c r="Q8" s="53"/>
      <c r="R8">
        <f>640.455+272681.631</f>
        <v>273322.08600000001</v>
      </c>
      <c r="S8">
        <f>D8*5</f>
        <v>365850.57500000001</v>
      </c>
      <c r="T8" s="54">
        <f>E8+[1]апр!I8</f>
        <v>340487.91499999998</v>
      </c>
      <c r="U8" s="36">
        <f>F8+[1]апр!J8</f>
        <v>347944.44049999991</v>
      </c>
      <c r="V8" s="36">
        <f>J8-U8</f>
        <v>160395.04600000009</v>
      </c>
    </row>
    <row r="9" spans="1:22" ht="17.25" customHeight="1">
      <c r="A9" s="46" t="s">
        <v>237</v>
      </c>
      <c r="B9" s="47" t="s">
        <v>238</v>
      </c>
      <c r="C9" s="46" t="s">
        <v>16</v>
      </c>
      <c r="D9" s="48">
        <f>D10+D37+D72</f>
        <v>35732.106</v>
      </c>
      <c r="E9" s="49">
        <f>E10+E37+E72</f>
        <v>32135.084000000003</v>
      </c>
      <c r="F9" s="48">
        <f>F10+F37+F72</f>
        <v>38081.466999999997</v>
      </c>
      <c r="G9" s="48">
        <f>F9-E9</f>
        <v>5946.3829999999944</v>
      </c>
      <c r="H9" s="48">
        <f>H10+H37+H72</f>
        <v>250124.74200000003</v>
      </c>
      <c r="I9" s="49">
        <f>I10+I37+I72</f>
        <v>224945.58799999999</v>
      </c>
      <c r="J9" s="48">
        <f>J10+J37+J72</f>
        <v>259726.867</v>
      </c>
      <c r="K9" s="49">
        <f>J9-I9</f>
        <v>34781.27900000001</v>
      </c>
      <c r="L9" s="49">
        <f>K9/I9*100</f>
        <v>15.462085435523196</v>
      </c>
      <c r="M9" s="323"/>
      <c r="N9" s="324"/>
      <c r="O9" s="51">
        <f t="shared" ref="O9:O72" si="0">J9-H9</f>
        <v>9602.1249999999709</v>
      </c>
      <c r="P9" s="52">
        <f t="shared" ref="P9:P72" si="1">O9/H9*100</f>
        <v>3.8389344945331194</v>
      </c>
      <c r="Q9" s="55"/>
      <c r="S9">
        <f t="shared" ref="S9:S72" si="2">D9*5</f>
        <v>178660.53</v>
      </c>
      <c r="T9" s="54">
        <f>E9+[1]апр!I9</f>
        <v>160675.42000000001</v>
      </c>
      <c r="U9" s="36">
        <f>F9+[1]апр!J9</f>
        <v>177048.489</v>
      </c>
    </row>
    <row r="10" spans="1:22" ht="17.25" customHeight="1">
      <c r="A10" s="56" t="s">
        <v>239</v>
      </c>
      <c r="B10" s="57" t="s">
        <v>19</v>
      </c>
      <c r="C10" s="56" t="s">
        <v>16</v>
      </c>
      <c r="D10" s="58">
        <f>D11+D30+D35</f>
        <v>7601.0440000000008</v>
      </c>
      <c r="E10" s="58">
        <f>E11+E30+E35</f>
        <v>5895.3339999999998</v>
      </c>
      <c r="F10" s="58">
        <f>F11+F30+F35</f>
        <v>7187.8340000000007</v>
      </c>
      <c r="G10" s="58">
        <f>F10-E10</f>
        <v>1292.5000000000009</v>
      </c>
      <c r="H10" s="58">
        <f>H11+H30+H35</f>
        <v>53207.308000000005</v>
      </c>
      <c r="I10" s="58">
        <f>I11+I30+I35</f>
        <v>41267.337999999996</v>
      </c>
      <c r="J10" s="58">
        <f>J11+J30+J35</f>
        <v>49982.985000000001</v>
      </c>
      <c r="K10" s="58">
        <f>J10-I10</f>
        <v>8715.6470000000045</v>
      </c>
      <c r="L10" s="59">
        <f>K10/I10*100</f>
        <v>21.119964171180623</v>
      </c>
      <c r="M10" s="323"/>
      <c r="N10" s="324"/>
      <c r="O10" s="51">
        <f t="shared" si="0"/>
        <v>-3224.323000000004</v>
      </c>
      <c r="P10" s="52">
        <f t="shared" si="1"/>
        <v>-6.0599250764575494</v>
      </c>
      <c r="Q10" s="55"/>
      <c r="S10">
        <f t="shared" si="2"/>
        <v>38005.22</v>
      </c>
      <c r="T10" s="54">
        <f>E10+[1]апр!I10</f>
        <v>29476.67</v>
      </c>
      <c r="U10" s="36">
        <f>F10+[1]апр!J10</f>
        <v>29890.546000000002</v>
      </c>
    </row>
    <row r="11" spans="1:22" ht="17.25" customHeight="1">
      <c r="A11" s="56" t="s">
        <v>240</v>
      </c>
      <c r="B11" s="57" t="s">
        <v>241</v>
      </c>
      <c r="C11" s="56" t="s">
        <v>16</v>
      </c>
      <c r="D11" s="58">
        <f>D12+D15+D18+D21+D24+D27</f>
        <v>5032.2450000000008</v>
      </c>
      <c r="E11" s="56">
        <v>4970.0829999999996</v>
      </c>
      <c r="F11" s="58">
        <f>F12+F15+F18+F21+F24+F27</f>
        <v>6337.7250000000004</v>
      </c>
      <c r="G11" s="58">
        <f t="shared" ref="G11:G74" si="3">F11-E11</f>
        <v>1367.6420000000007</v>
      </c>
      <c r="H11" s="58">
        <f>H12+H15+H18+H21+H24+H27</f>
        <v>35225.715000000004</v>
      </c>
      <c r="I11" s="56">
        <f>E11+[1]июнь!I11</f>
        <v>34790.580999999998</v>
      </c>
      <c r="J11" s="58">
        <f>J12+J15+J18+J21+J24+J27</f>
        <v>30090.447</v>
      </c>
      <c r="K11" s="58">
        <f t="shared" ref="K11:K74" si="4">J11-I11</f>
        <v>-4700.1339999999982</v>
      </c>
      <c r="L11" s="59">
        <f t="shared" ref="L11:L72" si="5">K11/I11*100</f>
        <v>-13.509788755755469</v>
      </c>
      <c r="M11" s="323"/>
      <c r="N11" s="324"/>
      <c r="O11" s="51">
        <f t="shared" si="0"/>
        <v>-5135.2680000000037</v>
      </c>
      <c r="P11" s="52">
        <f t="shared" si="1"/>
        <v>-14.578179605438821</v>
      </c>
      <c r="Q11" s="55"/>
      <c r="S11">
        <f t="shared" si="2"/>
        <v>25161.225000000006</v>
      </c>
      <c r="T11" s="54">
        <f>E11+[1]апр!I11</f>
        <v>24850.414999999997</v>
      </c>
      <c r="U11" s="36">
        <f>F11+[1]апр!J11</f>
        <v>18084.14</v>
      </c>
    </row>
    <row r="12" spans="1:22" ht="18.75" customHeight="1">
      <c r="A12" s="56" t="s">
        <v>242</v>
      </c>
      <c r="B12" s="57" t="s">
        <v>243</v>
      </c>
      <c r="C12" s="56" t="s">
        <v>16</v>
      </c>
      <c r="D12" s="58">
        <v>852.13199999999995</v>
      </c>
      <c r="E12" s="56"/>
      <c r="F12" s="60">
        <v>1894.7940000000001</v>
      </c>
      <c r="G12" s="58">
        <f t="shared" si="3"/>
        <v>1894.7940000000001</v>
      </c>
      <c r="H12" s="58">
        <f>D12+[1]июнь!H12</f>
        <v>5964.9239999999991</v>
      </c>
      <c r="I12" s="56"/>
      <c r="J12" s="58">
        <f>F12+[1]июнь!J12</f>
        <v>6794.6810000000005</v>
      </c>
      <c r="K12" s="58">
        <f t="shared" si="4"/>
        <v>6794.6810000000005</v>
      </c>
      <c r="L12" s="59"/>
      <c r="M12" s="325" t="s">
        <v>244</v>
      </c>
      <c r="N12" s="326"/>
      <c r="O12" s="51">
        <f t="shared" si="0"/>
        <v>829.75700000000143</v>
      </c>
      <c r="P12" s="52">
        <f t="shared" si="1"/>
        <v>13.910604728576617</v>
      </c>
      <c r="Q12" s="61"/>
      <c r="S12">
        <f t="shared" si="2"/>
        <v>4260.66</v>
      </c>
      <c r="T12" s="54">
        <f>E12+[1]апр!I12</f>
        <v>0</v>
      </c>
      <c r="U12" s="36">
        <f>F12+[1]апр!J12</f>
        <v>4214.384</v>
      </c>
    </row>
    <row r="13" spans="1:22" ht="17.25" customHeight="1">
      <c r="A13" s="56"/>
      <c r="B13" s="62" t="s">
        <v>28</v>
      </c>
      <c r="C13" s="63" t="s">
        <v>245</v>
      </c>
      <c r="D13" s="64">
        <v>3667</v>
      </c>
      <c r="E13" s="63"/>
      <c r="F13" s="56">
        <v>6044</v>
      </c>
      <c r="G13" s="58">
        <f t="shared" si="3"/>
        <v>6044</v>
      </c>
      <c r="H13" s="58">
        <f>D13+[1]июнь!H13</f>
        <v>25669</v>
      </c>
      <c r="I13" s="56"/>
      <c r="J13" s="58">
        <f>F13+[1]июнь!J13</f>
        <v>21952</v>
      </c>
      <c r="K13" s="58">
        <f t="shared" si="4"/>
        <v>21952</v>
      </c>
      <c r="L13" s="59"/>
      <c r="M13" s="323"/>
      <c r="N13" s="324"/>
      <c r="O13" s="51">
        <f t="shared" si="0"/>
        <v>-3717</v>
      </c>
      <c r="P13" s="52">
        <f t="shared" si="1"/>
        <v>-14.480501772566132</v>
      </c>
      <c r="Q13" s="55"/>
      <c r="S13">
        <f t="shared" si="2"/>
        <v>18335</v>
      </c>
      <c r="T13" s="54">
        <f>E13+[1]апр!I13</f>
        <v>0</v>
      </c>
      <c r="U13" s="36">
        <f>F13+[1]апр!J13</f>
        <v>13685</v>
      </c>
    </row>
    <row r="14" spans="1:22" ht="17.25" customHeight="1">
      <c r="A14" s="65"/>
      <c r="B14" s="62" t="s">
        <v>30</v>
      </c>
      <c r="C14" s="63" t="s">
        <v>31</v>
      </c>
      <c r="D14" s="59">
        <f>D12/D13*1000</f>
        <v>232.37851104445048</v>
      </c>
      <c r="E14" s="59"/>
      <c r="F14" s="59">
        <f t="shared" ref="F14" si="6">F12/F13*1000</f>
        <v>313.5</v>
      </c>
      <c r="G14" s="58">
        <f t="shared" si="3"/>
        <v>313.5</v>
      </c>
      <c r="H14" s="59">
        <f>H12/H13*1000</f>
        <v>232.37851104445048</v>
      </c>
      <c r="I14" s="59"/>
      <c r="J14" s="59">
        <f t="shared" ref="J14" si="7">J12/J13*1000</f>
        <v>309.52446246355686</v>
      </c>
      <c r="K14" s="58">
        <f t="shared" si="4"/>
        <v>309.52446246355686</v>
      </c>
      <c r="L14" s="59"/>
      <c r="M14" s="323"/>
      <c r="N14" s="324"/>
      <c r="O14" s="51">
        <f t="shared" si="0"/>
        <v>77.145951419106382</v>
      </c>
      <c r="P14" s="52">
        <f t="shared" si="1"/>
        <v>33.198401638931898</v>
      </c>
      <c r="Q14" s="55"/>
      <c r="S14">
        <f t="shared" si="2"/>
        <v>1161.8925552222524</v>
      </c>
      <c r="T14" s="54">
        <f>E14+[1]апр!I14</f>
        <v>0</v>
      </c>
      <c r="U14" s="36">
        <f>F14+[1]апр!J14</f>
        <v>617.0715220520874</v>
      </c>
    </row>
    <row r="15" spans="1:22" ht="17.25" customHeight="1">
      <c r="A15" s="56" t="s">
        <v>246</v>
      </c>
      <c r="B15" s="57" t="s">
        <v>247</v>
      </c>
      <c r="C15" s="56" t="s">
        <v>16</v>
      </c>
      <c r="D15" s="58">
        <v>2808.576</v>
      </c>
      <c r="E15" s="56"/>
      <c r="F15" s="60">
        <v>2987.0309999999999</v>
      </c>
      <c r="G15" s="58">
        <f t="shared" si="3"/>
        <v>2987.0309999999999</v>
      </c>
      <c r="H15" s="58">
        <f>D15+[1]июнь!H15</f>
        <v>19660.032000000003</v>
      </c>
      <c r="I15" s="56"/>
      <c r="J15" s="58">
        <f>F15+[1]июнь!J15</f>
        <v>14165.972000000002</v>
      </c>
      <c r="K15" s="58">
        <f t="shared" si="4"/>
        <v>14165.972000000002</v>
      </c>
      <c r="L15" s="59"/>
      <c r="M15" s="323"/>
      <c r="N15" s="324"/>
      <c r="O15" s="51">
        <f t="shared" si="0"/>
        <v>-5494.0600000000013</v>
      </c>
      <c r="P15" s="52">
        <f t="shared" si="1"/>
        <v>-27.945325826529682</v>
      </c>
      <c r="Q15" s="55"/>
      <c r="S15">
        <f t="shared" si="2"/>
        <v>14042.880000000001</v>
      </c>
      <c r="T15" s="54">
        <f>E15+[1]апр!I15</f>
        <v>0</v>
      </c>
      <c r="U15" s="36">
        <f>F15+[1]апр!J15</f>
        <v>7957.8360000000002</v>
      </c>
    </row>
    <row r="16" spans="1:22" ht="17.25" customHeight="1">
      <c r="A16" s="56"/>
      <c r="B16" s="62" t="s">
        <v>28</v>
      </c>
      <c r="C16" s="63" t="s">
        <v>245</v>
      </c>
      <c r="D16" s="64">
        <v>15000</v>
      </c>
      <c r="E16" s="63"/>
      <c r="F16" s="56">
        <v>22192</v>
      </c>
      <c r="G16" s="58">
        <f t="shared" si="3"/>
        <v>22192</v>
      </c>
      <c r="H16" s="58">
        <f>D16+[1]июнь!H16</f>
        <v>105000</v>
      </c>
      <c r="I16" s="56"/>
      <c r="J16" s="58">
        <f>F16+[1]июнь!J16</f>
        <v>110633</v>
      </c>
      <c r="K16" s="58">
        <f t="shared" si="4"/>
        <v>110633</v>
      </c>
      <c r="L16" s="59"/>
      <c r="M16" s="323"/>
      <c r="N16" s="324"/>
      <c r="O16" s="51">
        <f t="shared" si="0"/>
        <v>5633</v>
      </c>
      <c r="P16" s="52">
        <f t="shared" si="1"/>
        <v>5.3647619047619051</v>
      </c>
      <c r="Q16" s="55"/>
      <c r="S16">
        <f t="shared" si="2"/>
        <v>75000</v>
      </c>
      <c r="T16" s="54">
        <f>E16+[1]апр!I16</f>
        <v>0</v>
      </c>
      <c r="U16" s="36">
        <f>F16+[1]апр!J16</f>
        <v>61518</v>
      </c>
    </row>
    <row r="17" spans="1:21">
      <c r="A17" s="56"/>
      <c r="B17" s="62" t="s">
        <v>30</v>
      </c>
      <c r="C17" s="63" t="s">
        <v>31</v>
      </c>
      <c r="D17" s="59">
        <f>D15/D16*1000</f>
        <v>187.23840000000001</v>
      </c>
      <c r="E17" s="59"/>
      <c r="F17" s="59">
        <f t="shared" ref="F17" si="8">F15/F16*1000</f>
        <v>134.59945025234319</v>
      </c>
      <c r="G17" s="58">
        <f t="shared" si="3"/>
        <v>134.59945025234319</v>
      </c>
      <c r="H17" s="59">
        <f>H15/H16*1000</f>
        <v>187.23840000000001</v>
      </c>
      <c r="I17" s="56"/>
      <c r="J17" s="63"/>
      <c r="K17" s="58">
        <f t="shared" si="4"/>
        <v>0</v>
      </c>
      <c r="L17" s="59"/>
      <c r="M17" s="323"/>
      <c r="N17" s="324"/>
      <c r="O17" s="51">
        <f t="shared" si="0"/>
        <v>-187.23840000000001</v>
      </c>
      <c r="P17" s="52">
        <f t="shared" si="1"/>
        <v>-100</v>
      </c>
      <c r="Q17" s="55"/>
      <c r="S17">
        <f t="shared" si="2"/>
        <v>936.19200000000001</v>
      </c>
      <c r="T17" s="54">
        <f>E17+[1]апр!I17</f>
        <v>0</v>
      </c>
      <c r="U17" s="36">
        <f>F17+[1]апр!J17</f>
        <v>134.59945025234319</v>
      </c>
    </row>
    <row r="18" spans="1:21">
      <c r="A18" s="56" t="s">
        <v>248</v>
      </c>
      <c r="B18" s="57" t="s">
        <v>249</v>
      </c>
      <c r="C18" s="56" t="s">
        <v>16</v>
      </c>
      <c r="D18" s="58">
        <v>241.64599999999999</v>
      </c>
      <c r="E18" s="56"/>
      <c r="F18" s="60">
        <v>311.5</v>
      </c>
      <c r="G18" s="58">
        <f t="shared" si="3"/>
        <v>311.5</v>
      </c>
      <c r="H18" s="58">
        <f>D18+[1]июнь!H18</f>
        <v>1691.5219999999999</v>
      </c>
      <c r="I18" s="56"/>
      <c r="J18" s="58">
        <f>F18+[1]июнь!J18</f>
        <v>509.96000000000004</v>
      </c>
      <c r="K18" s="58">
        <f t="shared" si="4"/>
        <v>509.96000000000004</v>
      </c>
      <c r="L18" s="59"/>
      <c r="M18" s="323"/>
      <c r="N18" s="324"/>
      <c r="O18" s="51">
        <f t="shared" si="0"/>
        <v>-1181.5619999999999</v>
      </c>
      <c r="P18" s="52">
        <f t="shared" si="1"/>
        <v>-69.852003107260799</v>
      </c>
      <c r="Q18" s="55"/>
      <c r="S18">
        <f t="shared" si="2"/>
        <v>1208.23</v>
      </c>
      <c r="T18" s="54">
        <f>E18+[1]апр!I18</f>
        <v>0</v>
      </c>
      <c r="U18" s="36">
        <f>F18+[1]апр!J18</f>
        <v>457.46000000000004</v>
      </c>
    </row>
    <row r="19" spans="1:21">
      <c r="A19" s="56"/>
      <c r="B19" s="62" t="s">
        <v>28</v>
      </c>
      <c r="C19" s="63" t="s">
        <v>245</v>
      </c>
      <c r="D19" s="64">
        <v>1025</v>
      </c>
      <c r="E19" s="63"/>
      <c r="F19" s="56">
        <v>890</v>
      </c>
      <c r="G19" s="58">
        <f t="shared" si="3"/>
        <v>890</v>
      </c>
      <c r="H19" s="58">
        <f>D19+[1]июнь!H19</f>
        <v>7175</v>
      </c>
      <c r="I19" s="56"/>
      <c r="J19" s="58">
        <f>F19+[1]июнь!J19</f>
        <v>1330</v>
      </c>
      <c r="K19" s="58">
        <f t="shared" si="4"/>
        <v>1330</v>
      </c>
      <c r="L19" s="59"/>
      <c r="M19" s="323"/>
      <c r="N19" s="324"/>
      <c r="O19" s="51">
        <f t="shared" si="0"/>
        <v>-5845</v>
      </c>
      <c r="P19" s="52">
        <f t="shared" si="1"/>
        <v>-81.463414634146332</v>
      </c>
      <c r="Q19" s="55"/>
      <c r="S19">
        <f t="shared" si="2"/>
        <v>5125</v>
      </c>
      <c r="T19" s="54">
        <f>E19+[1]апр!I19</f>
        <v>0</v>
      </c>
      <c r="U19" s="36">
        <f>F19+[1]апр!J19</f>
        <v>1180</v>
      </c>
    </row>
    <row r="20" spans="1:21">
      <c r="A20" s="56"/>
      <c r="B20" s="62" t="s">
        <v>30</v>
      </c>
      <c r="C20" s="63" t="s">
        <v>31</v>
      </c>
      <c r="D20" s="59">
        <f>D18/D19*1000</f>
        <v>235.75219512195119</v>
      </c>
      <c r="E20" s="59"/>
      <c r="F20" s="59">
        <f>F18/F19*1000</f>
        <v>350</v>
      </c>
      <c r="G20" s="58">
        <f t="shared" si="3"/>
        <v>350</v>
      </c>
      <c r="H20" s="59">
        <f>H18/H19*1000</f>
        <v>235.75219512195119</v>
      </c>
      <c r="I20" s="56"/>
      <c r="J20" s="66"/>
      <c r="K20" s="58">
        <f t="shared" si="4"/>
        <v>0</v>
      </c>
      <c r="L20" s="59"/>
      <c r="M20" s="323"/>
      <c r="N20" s="324"/>
      <c r="O20" s="51">
        <f t="shared" si="0"/>
        <v>-235.75219512195119</v>
      </c>
      <c r="P20" s="52">
        <f t="shared" si="1"/>
        <v>-100</v>
      </c>
      <c r="Q20" s="55"/>
      <c r="S20">
        <f t="shared" si="2"/>
        <v>1178.7609756097559</v>
      </c>
      <c r="T20" s="54">
        <f>E20+[1]апр!I20</f>
        <v>0</v>
      </c>
      <c r="U20" s="36">
        <f>F20+[1]апр!J20</f>
        <v>350</v>
      </c>
    </row>
    <row r="21" spans="1:21">
      <c r="A21" s="56" t="s">
        <v>250</v>
      </c>
      <c r="B21" s="57" t="s">
        <v>251</v>
      </c>
      <c r="C21" s="56" t="s">
        <v>16</v>
      </c>
      <c r="D21" s="58">
        <v>750.73</v>
      </c>
      <c r="E21" s="56"/>
      <c r="F21" s="60">
        <v>894.8</v>
      </c>
      <c r="G21" s="58">
        <f t="shared" si="3"/>
        <v>894.8</v>
      </c>
      <c r="H21" s="58">
        <f>D21+[1]июнь!H21</f>
        <v>5255.1100000000006</v>
      </c>
      <c r="I21" s="56"/>
      <c r="J21" s="58">
        <f>F21+[1]июнь!J21</f>
        <v>6768.4199999999992</v>
      </c>
      <c r="K21" s="58">
        <f t="shared" si="4"/>
        <v>6768.4199999999992</v>
      </c>
      <c r="L21" s="59"/>
      <c r="M21" s="323"/>
      <c r="N21" s="324"/>
      <c r="O21" s="51">
        <f t="shared" si="0"/>
        <v>1513.3099999999986</v>
      </c>
      <c r="P21" s="52">
        <f t="shared" si="1"/>
        <v>28.796923375533503</v>
      </c>
      <c r="Q21" s="55"/>
      <c r="S21">
        <f t="shared" si="2"/>
        <v>3753.65</v>
      </c>
      <c r="T21" s="54">
        <f>E21+[1]апр!I21</f>
        <v>0</v>
      </c>
      <c r="U21" s="36">
        <f>F21+[1]апр!J21</f>
        <v>4789.0199999999995</v>
      </c>
    </row>
    <row r="22" spans="1:21">
      <c r="A22" s="56"/>
      <c r="B22" s="62" t="s">
        <v>28</v>
      </c>
      <c r="C22" s="63" t="s">
        <v>245</v>
      </c>
      <c r="D22" s="64">
        <v>5883</v>
      </c>
      <c r="E22" s="63"/>
      <c r="F22" s="56">
        <v>5500</v>
      </c>
      <c r="G22" s="58">
        <f t="shared" si="3"/>
        <v>5500</v>
      </c>
      <c r="H22" s="58">
        <f>D22+[1]июнь!H22</f>
        <v>41181</v>
      </c>
      <c r="I22" s="56"/>
      <c r="J22" s="58">
        <f>F22+[1]июнь!J22</f>
        <v>40590</v>
      </c>
      <c r="K22" s="58">
        <f t="shared" si="4"/>
        <v>40590</v>
      </c>
      <c r="L22" s="59"/>
      <c r="M22" s="323"/>
      <c r="N22" s="324"/>
      <c r="O22" s="51">
        <f t="shared" si="0"/>
        <v>-591</v>
      </c>
      <c r="P22" s="52">
        <f t="shared" si="1"/>
        <v>-1.4351278502221898</v>
      </c>
      <c r="Q22" s="55"/>
      <c r="S22">
        <f t="shared" si="2"/>
        <v>29415</v>
      </c>
      <c r="T22" s="54">
        <f>E22+[1]апр!I22</f>
        <v>0</v>
      </c>
      <c r="U22" s="36">
        <f>F22+[1]апр!J22</f>
        <v>28290</v>
      </c>
    </row>
    <row r="23" spans="1:21">
      <c r="A23" s="56"/>
      <c r="B23" s="62" t="s">
        <v>30</v>
      </c>
      <c r="C23" s="63" t="s">
        <v>31</v>
      </c>
      <c r="D23" s="59">
        <f>D21/D22*1000</f>
        <v>127.61006289308177</v>
      </c>
      <c r="E23" s="59" t="e">
        <f t="shared" ref="E23:F23" si="9">E21/E22*1000</f>
        <v>#DIV/0!</v>
      </c>
      <c r="F23" s="59">
        <f t="shared" si="9"/>
        <v>162.69090909090909</v>
      </c>
      <c r="G23" s="58" t="e">
        <f t="shared" si="3"/>
        <v>#DIV/0!</v>
      </c>
      <c r="H23" s="59">
        <f>H21/H22*1000</f>
        <v>127.61006289308177</v>
      </c>
      <c r="I23" s="56"/>
      <c r="J23" s="63"/>
      <c r="K23" s="58">
        <f t="shared" si="4"/>
        <v>0</v>
      </c>
      <c r="L23" s="59"/>
      <c r="M23" s="323"/>
      <c r="N23" s="324"/>
      <c r="O23" s="51">
        <f t="shared" si="0"/>
        <v>-127.61006289308177</v>
      </c>
      <c r="P23" s="52">
        <f t="shared" si="1"/>
        <v>-100</v>
      </c>
      <c r="Q23" s="55"/>
      <c r="S23">
        <f t="shared" si="2"/>
        <v>638.05031446540886</v>
      </c>
      <c r="T23" s="54" t="e">
        <f>E23+[1]апр!I23</f>
        <v>#DIV/0!</v>
      </c>
      <c r="U23" s="36">
        <f>F23+[1]апр!J23</f>
        <v>162.69090909090909</v>
      </c>
    </row>
    <row r="24" spans="1:21" ht="37.5">
      <c r="A24" s="56" t="s">
        <v>252</v>
      </c>
      <c r="B24" s="57" t="s">
        <v>253</v>
      </c>
      <c r="C24" s="56" t="s">
        <v>16</v>
      </c>
      <c r="D24" s="58">
        <v>165.005</v>
      </c>
      <c r="E24" s="56"/>
      <c r="F24" s="60"/>
      <c r="G24" s="58">
        <f t="shared" si="3"/>
        <v>0</v>
      </c>
      <c r="H24" s="58">
        <f>D24+[1]июнь!H24</f>
        <v>1155.0349999999999</v>
      </c>
      <c r="I24" s="56"/>
      <c r="J24" s="58">
        <f>F24+[1]июнь!J24</f>
        <v>483.41399999999999</v>
      </c>
      <c r="K24" s="58">
        <f t="shared" si="4"/>
        <v>483.41399999999999</v>
      </c>
      <c r="L24" s="59"/>
      <c r="M24" s="323"/>
      <c r="N24" s="324"/>
      <c r="O24" s="51">
        <f t="shared" si="0"/>
        <v>-671.62099999999987</v>
      </c>
      <c r="P24" s="52">
        <f t="shared" si="1"/>
        <v>-58.147242291359134</v>
      </c>
      <c r="Q24" s="55"/>
      <c r="S24">
        <f t="shared" si="2"/>
        <v>825.02499999999998</v>
      </c>
      <c r="T24" s="54">
        <f>E24+[1]апр!I24</f>
        <v>0</v>
      </c>
      <c r="U24" s="36">
        <f>F24+[1]апр!J24</f>
        <v>415.84</v>
      </c>
    </row>
    <row r="25" spans="1:21">
      <c r="A25" s="56"/>
      <c r="B25" s="62" t="s">
        <v>28</v>
      </c>
      <c r="C25" s="63" t="s">
        <v>245</v>
      </c>
      <c r="D25" s="64">
        <v>251</v>
      </c>
      <c r="E25" s="63"/>
      <c r="F25" s="56"/>
      <c r="G25" s="58">
        <f t="shared" si="3"/>
        <v>0</v>
      </c>
      <c r="H25" s="58">
        <f>D25+[1]июнь!H25</f>
        <v>1757</v>
      </c>
      <c r="I25" s="56"/>
      <c r="J25" s="58">
        <f>F25+[1]июнь!J25</f>
        <v>930</v>
      </c>
      <c r="K25" s="58">
        <f t="shared" si="4"/>
        <v>930</v>
      </c>
      <c r="L25" s="59"/>
      <c r="M25" s="323"/>
      <c r="N25" s="324"/>
      <c r="O25" s="51">
        <f t="shared" si="0"/>
        <v>-827</v>
      </c>
      <c r="P25" s="52">
        <f t="shared" si="1"/>
        <v>-47.068867387592491</v>
      </c>
      <c r="Q25" s="55"/>
      <c r="S25">
        <f t="shared" si="2"/>
        <v>1255</v>
      </c>
      <c r="T25" s="54">
        <f>E25+[1]апр!I25</f>
        <v>0</v>
      </c>
      <c r="U25" s="36">
        <f>F25+[1]апр!J25</f>
        <v>800</v>
      </c>
    </row>
    <row r="26" spans="1:21">
      <c r="A26" s="56"/>
      <c r="B26" s="62" t="s">
        <v>30</v>
      </c>
      <c r="C26" s="63" t="s">
        <v>31</v>
      </c>
      <c r="D26" s="59">
        <f>D24/D25*1000</f>
        <v>657.39043824701196</v>
      </c>
      <c r="E26" s="59" t="e">
        <f t="shared" ref="E26:F26" si="10">E24/E25*1000</f>
        <v>#DIV/0!</v>
      </c>
      <c r="F26" s="59" t="e">
        <f t="shared" si="10"/>
        <v>#DIV/0!</v>
      </c>
      <c r="G26" s="58" t="e">
        <f t="shared" si="3"/>
        <v>#DIV/0!</v>
      </c>
      <c r="H26" s="59">
        <f>H24/H25*1000</f>
        <v>657.39043824701184</v>
      </c>
      <c r="I26" s="59"/>
      <c r="J26" s="59">
        <f t="shared" ref="J26" si="11">J24/J25*1000</f>
        <v>519.80000000000007</v>
      </c>
      <c r="K26" s="59"/>
      <c r="L26" s="59"/>
      <c r="M26" s="323"/>
      <c r="N26" s="324"/>
      <c r="O26" s="51">
        <f t="shared" si="0"/>
        <v>-137.59043824701178</v>
      </c>
      <c r="P26" s="52">
        <f t="shared" si="1"/>
        <v>-20.929790006363419</v>
      </c>
      <c r="Q26" s="55"/>
      <c r="S26">
        <f t="shared" si="2"/>
        <v>3286.9521912350597</v>
      </c>
      <c r="T26" s="54" t="e">
        <f>E26+[1]апр!I26</f>
        <v>#DIV/0!</v>
      </c>
      <c r="U26" s="36" t="e">
        <f>F26+[1]апр!J26</f>
        <v>#DIV/0!</v>
      </c>
    </row>
    <row r="27" spans="1:21">
      <c r="A27" s="56" t="s">
        <v>252</v>
      </c>
      <c r="B27" s="57" t="s">
        <v>254</v>
      </c>
      <c r="C27" s="56" t="s">
        <v>16</v>
      </c>
      <c r="D27" s="58">
        <v>214.15600000000001</v>
      </c>
      <c r="E27" s="56"/>
      <c r="F27" s="60">
        <v>249.6</v>
      </c>
      <c r="G27" s="58">
        <f t="shared" si="3"/>
        <v>249.6</v>
      </c>
      <c r="H27" s="58">
        <f>D27+[1]июнь!H27</f>
        <v>1499.0919999999999</v>
      </c>
      <c r="I27" s="56"/>
      <c r="J27" s="58">
        <f>F27+[1]июнь!J27</f>
        <v>1368</v>
      </c>
      <c r="K27" s="58">
        <f t="shared" si="4"/>
        <v>1368</v>
      </c>
      <c r="L27" s="59"/>
      <c r="M27" s="323"/>
      <c r="N27" s="324"/>
      <c r="O27" s="51">
        <f t="shared" si="0"/>
        <v>-131.09199999999987</v>
      </c>
      <c r="P27" s="52">
        <f t="shared" si="1"/>
        <v>-8.744760161484411</v>
      </c>
      <c r="Q27" s="55"/>
      <c r="S27">
        <f t="shared" si="2"/>
        <v>1070.78</v>
      </c>
      <c r="T27" s="54">
        <f>E27+[1]апр!I27</f>
        <v>0</v>
      </c>
      <c r="U27" s="36">
        <f>F27+[1]апр!J27</f>
        <v>249.6</v>
      </c>
    </row>
    <row r="28" spans="1:21">
      <c r="A28" s="56"/>
      <c r="B28" s="62" t="s">
        <v>28</v>
      </c>
      <c r="C28" s="63" t="s">
        <v>245</v>
      </c>
      <c r="D28" s="64">
        <v>238</v>
      </c>
      <c r="E28" s="63"/>
      <c r="F28" s="56">
        <v>312</v>
      </c>
      <c r="G28" s="58">
        <f t="shared" si="3"/>
        <v>312</v>
      </c>
      <c r="H28" s="58">
        <f>D28+[1]июнь!H28</f>
        <v>1666</v>
      </c>
      <c r="I28" s="56"/>
      <c r="J28" s="58">
        <f>F28+[1]июнь!J28</f>
        <v>1710</v>
      </c>
      <c r="K28" s="58">
        <f t="shared" si="4"/>
        <v>1710</v>
      </c>
      <c r="L28" s="59"/>
      <c r="M28" s="323"/>
      <c r="N28" s="324"/>
      <c r="O28" s="51">
        <f t="shared" si="0"/>
        <v>44</v>
      </c>
      <c r="P28" s="52">
        <f t="shared" si="1"/>
        <v>2.6410564225690276</v>
      </c>
      <c r="Q28" s="55"/>
      <c r="S28">
        <f t="shared" si="2"/>
        <v>1190</v>
      </c>
      <c r="T28" s="54">
        <f>E28+[1]апр!I28</f>
        <v>0</v>
      </c>
      <c r="U28" s="36">
        <f>F28+[1]апр!J28</f>
        <v>312</v>
      </c>
    </row>
    <row r="29" spans="1:21">
      <c r="A29" s="56"/>
      <c r="B29" s="62" t="s">
        <v>30</v>
      </c>
      <c r="C29" s="63" t="s">
        <v>31</v>
      </c>
      <c r="D29" s="59">
        <f>D27/D28*1000</f>
        <v>899.81512605042019</v>
      </c>
      <c r="E29" s="63"/>
      <c r="F29" s="59">
        <f t="shared" ref="F29" si="12">F27/F28*1000</f>
        <v>799.99999999999989</v>
      </c>
      <c r="G29" s="58">
        <f t="shared" si="3"/>
        <v>799.99999999999989</v>
      </c>
      <c r="H29" s="59">
        <f>H27/H28*1000</f>
        <v>899.81512605042008</v>
      </c>
      <c r="I29" s="59"/>
      <c r="J29" s="59">
        <f t="shared" ref="J29" si="13">J27/J28*1000</f>
        <v>800</v>
      </c>
      <c r="K29" s="58">
        <f t="shared" si="4"/>
        <v>800</v>
      </c>
      <c r="L29" s="59"/>
      <c r="M29" s="323"/>
      <c r="N29" s="324"/>
      <c r="O29" s="51">
        <f t="shared" si="0"/>
        <v>-99.815126050420076</v>
      </c>
      <c r="P29" s="52">
        <f t="shared" si="1"/>
        <v>-11.09284820411288</v>
      </c>
      <c r="Q29" s="55"/>
      <c r="S29">
        <f t="shared" si="2"/>
        <v>4499.0756302521013</v>
      </c>
      <c r="T29" s="54">
        <f>E29+[1]апр!I29</f>
        <v>0</v>
      </c>
      <c r="U29" s="36" t="e">
        <f>F29+[1]апр!J29</f>
        <v>#DIV/0!</v>
      </c>
    </row>
    <row r="30" spans="1:21">
      <c r="A30" s="67" t="s">
        <v>255</v>
      </c>
      <c r="B30" s="57" t="s">
        <v>256</v>
      </c>
      <c r="C30" s="56" t="s">
        <v>16</v>
      </c>
      <c r="D30" s="58">
        <f t="shared" ref="D30" si="14">D31+D32+D33+D34</f>
        <v>2406.0839999999998</v>
      </c>
      <c r="E30" s="56">
        <v>762.50099999999998</v>
      </c>
      <c r="F30" s="58">
        <f>F31+F32+F33+F34</f>
        <v>802.50099999999998</v>
      </c>
      <c r="G30" s="58">
        <f t="shared" si="3"/>
        <v>40</v>
      </c>
      <c r="H30" s="58">
        <f t="shared" ref="H30" si="15">H31+H32+H33+H34</f>
        <v>16842.588000000003</v>
      </c>
      <c r="I30" s="56">
        <f>E30+[1]июнь!I30</f>
        <v>5337.5070000000005</v>
      </c>
      <c r="J30" s="58">
        <f t="shared" ref="J30" si="16">J31+J32+J33+J34</f>
        <v>17333.483999999997</v>
      </c>
      <c r="K30" s="58">
        <f t="shared" si="4"/>
        <v>11995.976999999995</v>
      </c>
      <c r="L30" s="59">
        <f t="shared" si="5"/>
        <v>224.74868885417845</v>
      </c>
      <c r="M30" s="323"/>
      <c r="N30" s="324"/>
      <c r="O30" s="51">
        <f t="shared" si="0"/>
        <v>490.89599999999336</v>
      </c>
      <c r="P30" s="52">
        <f t="shared" si="1"/>
        <v>2.9146114599489894</v>
      </c>
      <c r="Q30" s="55"/>
      <c r="S30">
        <f t="shared" si="2"/>
        <v>12030.419999999998</v>
      </c>
      <c r="T30" s="54">
        <f>E30+[1]апр!I30</f>
        <v>3812.5050000000001</v>
      </c>
      <c r="U30" s="36">
        <f>F30+[1]апр!J30</f>
        <v>9975.25</v>
      </c>
    </row>
    <row r="31" spans="1:21" ht="37.5">
      <c r="A31" s="67" t="s">
        <v>257</v>
      </c>
      <c r="B31" s="57" t="s">
        <v>258</v>
      </c>
      <c r="C31" s="56" t="s">
        <v>16</v>
      </c>
      <c r="D31" s="58">
        <v>2288.5219999999999</v>
      </c>
      <c r="E31" s="56"/>
      <c r="F31" s="68">
        <v>744.62</v>
      </c>
      <c r="G31" s="58">
        <f t="shared" si="3"/>
        <v>744.62</v>
      </c>
      <c r="H31" s="58">
        <f>D31+[1]июнь!H31</f>
        <v>16019.654000000002</v>
      </c>
      <c r="I31" s="56"/>
      <c r="J31" s="58">
        <f>F31+[1]июнь!J31</f>
        <v>16308.833000000001</v>
      </c>
      <c r="K31" s="58">
        <f t="shared" si="4"/>
        <v>16308.833000000001</v>
      </c>
      <c r="L31" s="59"/>
      <c r="M31" s="323"/>
      <c r="N31" s="324"/>
      <c r="O31" s="51">
        <f t="shared" si="0"/>
        <v>289.17899999999827</v>
      </c>
      <c r="P31" s="52">
        <f t="shared" si="1"/>
        <v>1.8051513472138552</v>
      </c>
      <c r="Q31" s="55"/>
      <c r="S31">
        <f t="shared" si="2"/>
        <v>11442.61</v>
      </c>
      <c r="T31" s="54">
        <f>E31+[1]апр!I31</f>
        <v>0</v>
      </c>
      <c r="U31" s="36">
        <f>F31+[1]апр!J31</f>
        <v>9518.0550000000003</v>
      </c>
    </row>
    <row r="32" spans="1:21" ht="56.25">
      <c r="A32" s="67" t="s">
        <v>259</v>
      </c>
      <c r="B32" s="57" t="s">
        <v>260</v>
      </c>
      <c r="C32" s="56" t="s">
        <v>16</v>
      </c>
      <c r="D32" s="58">
        <v>60.337000000000003</v>
      </c>
      <c r="E32" s="56"/>
      <c r="F32" s="60">
        <v>32.534999999999997</v>
      </c>
      <c r="G32" s="58">
        <f t="shared" si="3"/>
        <v>32.534999999999997</v>
      </c>
      <c r="H32" s="58">
        <f>D32+[1]июнь!H32</f>
        <v>422.35899999999998</v>
      </c>
      <c r="I32" s="56"/>
      <c r="J32" s="58">
        <f>F32+[1]июнь!J32</f>
        <v>774.89699999999993</v>
      </c>
      <c r="K32" s="58">
        <f t="shared" si="4"/>
        <v>774.89699999999993</v>
      </c>
      <c r="L32" s="59"/>
      <c r="M32" s="325" t="s">
        <v>261</v>
      </c>
      <c r="N32" s="326"/>
      <c r="O32" s="51">
        <f t="shared" si="0"/>
        <v>352.53799999999995</v>
      </c>
      <c r="P32" s="52">
        <f t="shared" si="1"/>
        <v>83.468802606313574</v>
      </c>
      <c r="Q32" s="61"/>
      <c r="S32">
        <f t="shared" si="2"/>
        <v>301.685</v>
      </c>
      <c r="T32" s="54">
        <f>E32+[1]апр!I32</f>
        <v>0</v>
      </c>
      <c r="U32" s="36">
        <f>F32+[1]апр!J32</f>
        <v>300.56499999999994</v>
      </c>
    </row>
    <row r="33" spans="1:21">
      <c r="A33" s="67" t="s">
        <v>262</v>
      </c>
      <c r="B33" s="57" t="s">
        <v>263</v>
      </c>
      <c r="C33" s="56" t="s">
        <v>16</v>
      </c>
      <c r="D33" s="58">
        <v>19.736999999999998</v>
      </c>
      <c r="E33" s="56"/>
      <c r="F33" s="68">
        <v>22.884</v>
      </c>
      <c r="G33" s="58">
        <f t="shared" si="3"/>
        <v>22.884</v>
      </c>
      <c r="H33" s="58">
        <f>D33+[1]июнь!H33</f>
        <v>138.15899999999999</v>
      </c>
      <c r="I33" s="56"/>
      <c r="J33" s="58">
        <f>F33+[1]июнь!J33</f>
        <v>161.88600000000002</v>
      </c>
      <c r="K33" s="58">
        <f t="shared" si="4"/>
        <v>161.88600000000002</v>
      </c>
      <c r="L33" s="59"/>
      <c r="M33" s="323"/>
      <c r="N33" s="324"/>
      <c r="O33" s="51">
        <f t="shared" si="0"/>
        <v>23.727000000000032</v>
      </c>
      <c r="P33" s="52">
        <f t="shared" si="1"/>
        <v>17.173691181899141</v>
      </c>
      <c r="Q33" s="55"/>
      <c r="S33">
        <f t="shared" si="2"/>
        <v>98.684999999999988</v>
      </c>
      <c r="T33" s="54">
        <f>E33+[1]апр!I33</f>
        <v>0</v>
      </c>
      <c r="U33" s="36">
        <f>F33+[1]апр!J33</f>
        <v>72.41</v>
      </c>
    </row>
    <row r="34" spans="1:21" ht="37.5">
      <c r="A34" s="67" t="s">
        <v>264</v>
      </c>
      <c r="B34" s="57" t="s">
        <v>265</v>
      </c>
      <c r="C34" s="56" t="s">
        <v>16</v>
      </c>
      <c r="D34" s="58">
        <v>37.488</v>
      </c>
      <c r="E34" s="56"/>
      <c r="F34" s="68">
        <v>2.4620000000000002</v>
      </c>
      <c r="G34" s="58">
        <f t="shared" si="3"/>
        <v>2.4620000000000002</v>
      </c>
      <c r="H34" s="58">
        <f>D34+[1]июнь!H34</f>
        <v>262.416</v>
      </c>
      <c r="I34" s="56"/>
      <c r="J34" s="58">
        <f>F34+[1]июнь!J34</f>
        <v>87.868000000000023</v>
      </c>
      <c r="K34" s="58">
        <f t="shared" si="4"/>
        <v>87.868000000000023</v>
      </c>
      <c r="L34" s="59"/>
      <c r="M34" s="323"/>
      <c r="N34" s="324"/>
      <c r="O34" s="51">
        <f t="shared" si="0"/>
        <v>-174.54799999999997</v>
      </c>
      <c r="P34" s="52">
        <f t="shared" si="1"/>
        <v>-66.515761234071078</v>
      </c>
      <c r="Q34" s="55"/>
      <c r="S34">
        <f t="shared" si="2"/>
        <v>187.44</v>
      </c>
      <c r="T34" s="54">
        <f>E34+[1]апр!I34</f>
        <v>0</v>
      </c>
      <c r="U34" s="36">
        <f>F34+[1]апр!J34</f>
        <v>84.220000000000013</v>
      </c>
    </row>
    <row r="35" spans="1:21">
      <c r="A35" s="67" t="s">
        <v>266</v>
      </c>
      <c r="B35" s="57" t="s">
        <v>267</v>
      </c>
      <c r="C35" s="56" t="s">
        <v>16</v>
      </c>
      <c r="D35" s="58">
        <f t="shared" ref="D35:J35" si="17">D36</f>
        <v>162.715</v>
      </c>
      <c r="E35" s="58">
        <f t="shared" si="17"/>
        <v>162.75</v>
      </c>
      <c r="F35" s="58">
        <f t="shared" si="17"/>
        <v>47.607999999999997</v>
      </c>
      <c r="G35" s="58">
        <f t="shared" si="3"/>
        <v>-115.142</v>
      </c>
      <c r="H35" s="58">
        <f t="shared" si="17"/>
        <v>1139.0050000000001</v>
      </c>
      <c r="I35" s="58">
        <f t="shared" si="17"/>
        <v>1139.25</v>
      </c>
      <c r="J35" s="58">
        <f t="shared" si="17"/>
        <v>2559.0540000000001</v>
      </c>
      <c r="K35" s="58">
        <f t="shared" si="4"/>
        <v>1419.8040000000001</v>
      </c>
      <c r="L35" s="59">
        <f t="shared" si="5"/>
        <v>124.62620144832127</v>
      </c>
      <c r="M35" s="323"/>
      <c r="N35" s="324"/>
      <c r="O35" s="51">
        <f t="shared" si="0"/>
        <v>1420.049</v>
      </c>
      <c r="P35" s="52">
        <f t="shared" si="1"/>
        <v>124.6745185490845</v>
      </c>
      <c r="Q35" s="55"/>
      <c r="S35">
        <f t="shared" si="2"/>
        <v>813.57500000000005</v>
      </c>
      <c r="T35" s="54">
        <f>E35+[1]апр!I35</f>
        <v>813.75</v>
      </c>
      <c r="U35" s="36">
        <f>F35+[1]апр!J35</f>
        <v>1831.1559999999999</v>
      </c>
    </row>
    <row r="36" spans="1:21">
      <c r="A36" s="56" t="s">
        <v>268</v>
      </c>
      <c r="B36" s="57" t="s">
        <v>269</v>
      </c>
      <c r="C36" s="56" t="s">
        <v>16</v>
      </c>
      <c r="D36" s="58">
        <v>162.715</v>
      </c>
      <c r="E36" s="56">
        <v>162.75</v>
      </c>
      <c r="F36" s="60">
        <v>47.607999999999997</v>
      </c>
      <c r="G36" s="58">
        <f t="shared" si="3"/>
        <v>-115.142</v>
      </c>
      <c r="H36" s="58">
        <f>D36+[1]июнь!H36</f>
        <v>1139.0050000000001</v>
      </c>
      <c r="I36" s="56">
        <f>E36+[1]июнь!I36</f>
        <v>1139.25</v>
      </c>
      <c r="J36" s="58">
        <f>F36+[1]июнь!J36</f>
        <v>2559.0540000000001</v>
      </c>
      <c r="K36" s="58">
        <f t="shared" si="4"/>
        <v>1419.8040000000001</v>
      </c>
      <c r="L36" s="59">
        <f t="shared" si="5"/>
        <v>124.62620144832127</v>
      </c>
      <c r="M36" s="323"/>
      <c r="N36" s="324"/>
      <c r="O36" s="51">
        <f t="shared" si="0"/>
        <v>1420.049</v>
      </c>
      <c r="P36" s="52">
        <f t="shared" si="1"/>
        <v>124.6745185490845</v>
      </c>
      <c r="Q36" s="55"/>
      <c r="S36">
        <f t="shared" si="2"/>
        <v>813.57500000000005</v>
      </c>
      <c r="T36" s="54">
        <f>E36+[1]апр!I36</f>
        <v>813.75</v>
      </c>
      <c r="U36" s="36">
        <f>F36+[1]апр!J36</f>
        <v>1831.1559999999999</v>
      </c>
    </row>
    <row r="37" spans="1:21">
      <c r="A37" s="67" t="s">
        <v>20</v>
      </c>
      <c r="B37" s="57" t="s">
        <v>270</v>
      </c>
      <c r="C37" s="56" t="s">
        <v>16</v>
      </c>
      <c r="D37" s="58">
        <f>D38+D41+D48+D51</f>
        <v>1613.3909999999998</v>
      </c>
      <c r="E37" s="56">
        <v>1933.0830000000001</v>
      </c>
      <c r="F37" s="58">
        <f>F38+F41+F48+F51</f>
        <v>1191.8809999999999</v>
      </c>
      <c r="G37" s="58">
        <f t="shared" si="3"/>
        <v>-741.20200000000023</v>
      </c>
      <c r="H37" s="58">
        <f>H38+H41+H48+H51</f>
        <v>11293.737000000001</v>
      </c>
      <c r="I37" s="56">
        <f>E37+[1]июнь!I37</f>
        <v>13531.581000000002</v>
      </c>
      <c r="J37" s="58">
        <f>J38+J41+J48+J51</f>
        <v>14268.316000000001</v>
      </c>
      <c r="K37" s="58">
        <f t="shared" si="4"/>
        <v>736.73499999999876</v>
      </c>
      <c r="L37" s="59">
        <f t="shared" si="5"/>
        <v>5.4445596564067316</v>
      </c>
      <c r="M37" s="323"/>
      <c r="N37" s="324"/>
      <c r="O37" s="51">
        <f t="shared" si="0"/>
        <v>2974.5789999999997</v>
      </c>
      <c r="P37" s="52">
        <f t="shared" si="1"/>
        <v>26.338305912383113</v>
      </c>
      <c r="Q37" s="55"/>
      <c r="S37">
        <f t="shared" si="2"/>
        <v>8066.954999999999</v>
      </c>
      <c r="T37" s="54">
        <f>E37+[1]апр!I37</f>
        <v>9665.4150000000009</v>
      </c>
      <c r="U37" s="36">
        <f>F37+[1]апр!J37</f>
        <v>11243.612999999999</v>
      </c>
    </row>
    <row r="38" spans="1:21">
      <c r="A38" s="67" t="s">
        <v>169</v>
      </c>
      <c r="B38" s="57" t="s">
        <v>271</v>
      </c>
      <c r="C38" s="56" t="s">
        <v>16</v>
      </c>
      <c r="D38" s="58">
        <v>707.32500000000005</v>
      </c>
      <c r="E38" s="56">
        <v>707.33299999999997</v>
      </c>
      <c r="F38" s="56"/>
      <c r="G38" s="58">
        <f t="shared" si="3"/>
        <v>-707.33299999999997</v>
      </c>
      <c r="H38" s="58">
        <f>D38+[1]июнь!H38</f>
        <v>4951.2749999999996</v>
      </c>
      <c r="I38" s="56">
        <f>E38+[1]июнь!I38</f>
        <v>4951.3309999999992</v>
      </c>
      <c r="J38" s="58">
        <f>F38+[1]июнь!J38</f>
        <v>5653.2079999999996</v>
      </c>
      <c r="K38" s="58">
        <f t="shared" si="4"/>
        <v>701.87700000000041</v>
      </c>
      <c r="L38" s="59">
        <f t="shared" si="5"/>
        <v>14.175521693055879</v>
      </c>
      <c r="M38" s="323"/>
      <c r="N38" s="324"/>
      <c r="O38" s="51">
        <f t="shared" si="0"/>
        <v>701.93299999999999</v>
      </c>
      <c r="P38" s="52">
        <f t="shared" si="1"/>
        <v>14.17681304310506</v>
      </c>
      <c r="Q38" s="55"/>
      <c r="S38">
        <f t="shared" si="2"/>
        <v>3536.625</v>
      </c>
      <c r="T38" s="54">
        <f>E38+[1]апр!I38</f>
        <v>3536.665</v>
      </c>
      <c r="U38" s="36">
        <f>F38+[1]апр!J38</f>
        <v>5547.366</v>
      </c>
    </row>
    <row r="39" spans="1:21">
      <c r="A39" s="56"/>
      <c r="B39" s="62" t="s">
        <v>28</v>
      </c>
      <c r="C39" s="63" t="s">
        <v>272</v>
      </c>
      <c r="D39" s="64">
        <v>87</v>
      </c>
      <c r="E39" s="63"/>
      <c r="F39" s="56"/>
      <c r="G39" s="58">
        <f t="shared" si="3"/>
        <v>0</v>
      </c>
      <c r="H39" s="58">
        <f>D39+[1]июнь!H39</f>
        <v>609</v>
      </c>
      <c r="I39" s="56"/>
      <c r="J39" s="58">
        <f>F39+[1]июнь!J39</f>
        <v>908</v>
      </c>
      <c r="K39" s="58">
        <f t="shared" si="4"/>
        <v>908</v>
      </c>
      <c r="L39" s="59"/>
      <c r="M39" s="323"/>
      <c r="N39" s="324"/>
      <c r="O39" s="51">
        <f t="shared" si="0"/>
        <v>299</v>
      </c>
      <c r="P39" s="52">
        <f t="shared" si="1"/>
        <v>49.096880131362894</v>
      </c>
      <c r="Q39" s="55"/>
      <c r="S39">
        <f t="shared" si="2"/>
        <v>435</v>
      </c>
      <c r="T39" s="54">
        <f>E39+[1]апр!I39</f>
        <v>0</v>
      </c>
      <c r="U39" s="36">
        <f>F39+[1]апр!J39</f>
        <v>891</v>
      </c>
    </row>
    <row r="40" spans="1:21">
      <c r="A40" s="56"/>
      <c r="B40" s="62" t="s">
        <v>30</v>
      </c>
      <c r="C40" s="63" t="s">
        <v>31</v>
      </c>
      <c r="D40" s="59">
        <f>D38/D39*1000</f>
        <v>8130.1724137931051</v>
      </c>
      <c r="E40" s="59"/>
      <c r="F40" s="59" t="e">
        <f t="shared" ref="F40" si="18">F38/F39*1000</f>
        <v>#DIV/0!</v>
      </c>
      <c r="G40" s="58" t="e">
        <f t="shared" si="3"/>
        <v>#DIV/0!</v>
      </c>
      <c r="H40" s="59">
        <f>H38/H39*1000</f>
        <v>8130.1724137931033</v>
      </c>
      <c r="I40" s="59"/>
      <c r="J40" s="59">
        <f t="shared" ref="J40" si="19">J38/J39*1000</f>
        <v>6226</v>
      </c>
      <c r="K40" s="58">
        <f t="shared" si="4"/>
        <v>6226</v>
      </c>
      <c r="L40" s="59"/>
      <c r="M40" s="323"/>
      <c r="N40" s="324"/>
      <c r="O40" s="51">
        <f t="shared" si="0"/>
        <v>-1904.1724137931033</v>
      </c>
      <c r="P40" s="52">
        <f t="shared" si="1"/>
        <v>-23.421058212278652</v>
      </c>
      <c r="Q40" s="55"/>
      <c r="S40">
        <f t="shared" si="2"/>
        <v>40650.862068965522</v>
      </c>
      <c r="T40" s="54">
        <f>E40+[1]апр!I40</f>
        <v>0</v>
      </c>
      <c r="U40" s="36" t="e">
        <f>F40+[1]апр!J40</f>
        <v>#DIV/0!</v>
      </c>
    </row>
    <row r="41" spans="1:21">
      <c r="A41" s="67" t="s">
        <v>166</v>
      </c>
      <c r="B41" s="57" t="s">
        <v>26</v>
      </c>
      <c r="C41" s="56" t="s">
        <v>16</v>
      </c>
      <c r="D41" s="58">
        <f t="shared" ref="D41:F41" si="20">D42+D45</f>
        <v>315.00200000000001</v>
      </c>
      <c r="E41" s="58">
        <f t="shared" si="20"/>
        <v>0</v>
      </c>
      <c r="F41" s="58">
        <f t="shared" si="20"/>
        <v>329.40100000000001</v>
      </c>
      <c r="G41" s="58">
        <f t="shared" si="3"/>
        <v>329.40100000000001</v>
      </c>
      <c r="H41" s="58">
        <f t="shared" ref="H41:J41" si="21">H42+H45</f>
        <v>2205.0140000000001</v>
      </c>
      <c r="I41" s="58">
        <f t="shared" si="21"/>
        <v>0</v>
      </c>
      <c r="J41" s="58">
        <f t="shared" si="21"/>
        <v>2405.4129999999996</v>
      </c>
      <c r="K41" s="58">
        <f t="shared" si="4"/>
        <v>2405.4129999999996</v>
      </c>
      <c r="L41" s="59"/>
      <c r="M41" s="323"/>
      <c r="N41" s="324"/>
      <c r="O41" s="51">
        <f t="shared" si="0"/>
        <v>200.39899999999943</v>
      </c>
      <c r="P41" s="52">
        <f t="shared" si="1"/>
        <v>9.0883323189784466</v>
      </c>
      <c r="Q41" s="55"/>
      <c r="S41">
        <f t="shared" si="2"/>
        <v>1575.01</v>
      </c>
      <c r="T41" s="54">
        <f>E41+[1]апр!I41</f>
        <v>0</v>
      </c>
      <c r="U41" s="36">
        <f>F41+[1]апр!J41</f>
        <v>1766.4590000000001</v>
      </c>
    </row>
    <row r="42" spans="1:21">
      <c r="A42" s="56"/>
      <c r="B42" s="57" t="s">
        <v>273</v>
      </c>
      <c r="C42" s="56" t="s">
        <v>16</v>
      </c>
      <c r="D42" s="58">
        <v>152.298</v>
      </c>
      <c r="E42" s="56"/>
      <c r="F42" s="56"/>
      <c r="G42" s="58">
        <f t="shared" si="3"/>
        <v>0</v>
      </c>
      <c r="H42" s="58">
        <f>D42+[1]июнь!H42</f>
        <v>1066.086</v>
      </c>
      <c r="I42" s="56"/>
      <c r="J42" s="58">
        <f>F42+[1]июнь!J42</f>
        <v>0</v>
      </c>
      <c r="K42" s="58">
        <f t="shared" si="4"/>
        <v>0</v>
      </c>
      <c r="L42" s="59"/>
      <c r="M42" s="327" t="s">
        <v>274</v>
      </c>
      <c r="N42" s="328"/>
      <c r="O42" s="51">
        <f t="shared" si="0"/>
        <v>-1066.086</v>
      </c>
      <c r="P42" s="52">
        <f t="shared" si="1"/>
        <v>-100</v>
      </c>
      <c r="Q42" s="61"/>
      <c r="S42">
        <f t="shared" si="2"/>
        <v>761.49</v>
      </c>
      <c r="T42" s="54">
        <f>E42+[1]апр!I42</f>
        <v>0</v>
      </c>
      <c r="U42" s="36">
        <f>F42+[1]апр!J42</f>
        <v>0</v>
      </c>
    </row>
    <row r="43" spans="1:21">
      <c r="A43" s="56"/>
      <c r="B43" s="62" t="s">
        <v>275</v>
      </c>
      <c r="C43" s="63" t="s">
        <v>29</v>
      </c>
      <c r="D43" s="64">
        <v>1917</v>
      </c>
      <c r="E43" s="63"/>
      <c r="F43" s="56"/>
      <c r="G43" s="58">
        <f t="shared" si="3"/>
        <v>0</v>
      </c>
      <c r="H43" s="58">
        <f>D43+[1]июнь!H43</f>
        <v>13419</v>
      </c>
      <c r="I43" s="56"/>
      <c r="J43" s="58">
        <f>F43+[1]июнь!J43</f>
        <v>0</v>
      </c>
      <c r="K43" s="58">
        <f t="shared" si="4"/>
        <v>0</v>
      </c>
      <c r="L43" s="59"/>
      <c r="M43" s="329"/>
      <c r="N43" s="330"/>
      <c r="O43" s="51">
        <f t="shared" si="0"/>
        <v>-13419</v>
      </c>
      <c r="P43" s="52">
        <f t="shared" si="1"/>
        <v>-100</v>
      </c>
      <c r="Q43" s="61"/>
      <c r="S43">
        <f t="shared" si="2"/>
        <v>9585</v>
      </c>
      <c r="T43" s="54">
        <f>E43+[1]апр!I43</f>
        <v>0</v>
      </c>
      <c r="U43" s="36">
        <f>F43+[1]апр!J43</f>
        <v>0</v>
      </c>
    </row>
    <row r="44" spans="1:21">
      <c r="A44" s="56"/>
      <c r="B44" s="62" t="s">
        <v>30</v>
      </c>
      <c r="C44" s="63" t="s">
        <v>31</v>
      </c>
      <c r="D44" s="59">
        <f>D42/D43*1000</f>
        <v>79.44600938967136</v>
      </c>
      <c r="E44" s="63"/>
      <c r="F44" s="56"/>
      <c r="G44" s="58">
        <f t="shared" si="3"/>
        <v>0</v>
      </c>
      <c r="H44" s="59">
        <f>H42/H43*1000</f>
        <v>79.44600938967136</v>
      </c>
      <c r="I44" s="59"/>
      <c r="J44" s="59" t="e">
        <f t="shared" ref="J44" si="22">J42/J43*1000</f>
        <v>#DIV/0!</v>
      </c>
      <c r="K44" s="58" t="e">
        <f t="shared" si="4"/>
        <v>#DIV/0!</v>
      </c>
      <c r="L44" s="59"/>
      <c r="M44" s="323"/>
      <c r="N44" s="324"/>
      <c r="O44" s="51" t="e">
        <f t="shared" si="0"/>
        <v>#DIV/0!</v>
      </c>
      <c r="P44" s="52" t="e">
        <f t="shared" si="1"/>
        <v>#DIV/0!</v>
      </c>
      <c r="Q44" s="55"/>
      <c r="S44">
        <f t="shared" si="2"/>
        <v>397.2300469483568</v>
      </c>
      <c r="T44" s="54">
        <f>E44+[1]апр!I44</f>
        <v>0</v>
      </c>
      <c r="U44" s="36" t="e">
        <f>F44+[1]апр!J44</f>
        <v>#DIV/0!</v>
      </c>
    </row>
    <row r="45" spans="1:21">
      <c r="A45" s="56"/>
      <c r="B45" s="69" t="s">
        <v>276</v>
      </c>
      <c r="C45" s="56" t="s">
        <v>16</v>
      </c>
      <c r="D45" s="58">
        <v>162.70400000000001</v>
      </c>
      <c r="E45" s="56"/>
      <c r="F45" s="60">
        <v>329.40100000000001</v>
      </c>
      <c r="G45" s="58">
        <f t="shared" si="3"/>
        <v>329.40100000000001</v>
      </c>
      <c r="H45" s="58">
        <f>D45+[1]июнь!H45</f>
        <v>1138.9279999999999</v>
      </c>
      <c r="I45" s="56">
        <f>E45+[1]июнь!I45</f>
        <v>0</v>
      </c>
      <c r="J45" s="58">
        <f>F45+[1]июнь!J45</f>
        <v>2405.4129999999996</v>
      </c>
      <c r="K45" s="58">
        <f t="shared" si="4"/>
        <v>2405.4129999999996</v>
      </c>
      <c r="L45" s="59"/>
      <c r="M45" s="323"/>
      <c r="N45" s="324"/>
      <c r="O45" s="51">
        <f t="shared" si="0"/>
        <v>1266.4849999999997</v>
      </c>
      <c r="P45" s="52">
        <f t="shared" si="1"/>
        <v>111.19974221373079</v>
      </c>
      <c r="Q45" s="55"/>
      <c r="S45">
        <f t="shared" si="2"/>
        <v>813.52</v>
      </c>
      <c r="T45" s="54">
        <f>E45+[1]апр!I45</f>
        <v>0</v>
      </c>
      <c r="U45" s="36">
        <f>F45+[1]апр!J45</f>
        <v>1766.4590000000001</v>
      </c>
    </row>
    <row r="46" spans="1:21">
      <c r="A46" s="56"/>
      <c r="B46" s="62" t="s">
        <v>277</v>
      </c>
      <c r="C46" s="63" t="s">
        <v>29</v>
      </c>
      <c r="D46" s="64">
        <v>1417</v>
      </c>
      <c r="E46" s="63"/>
      <c r="F46" s="56">
        <v>2316</v>
      </c>
      <c r="G46" s="58">
        <f t="shared" si="3"/>
        <v>2316</v>
      </c>
      <c r="H46" s="58">
        <f>D46+[1]июнь!H46</f>
        <v>9919</v>
      </c>
      <c r="I46" s="56"/>
      <c r="J46" s="58">
        <f>F46+[1]июнь!J46</f>
        <v>16930</v>
      </c>
      <c r="K46" s="58">
        <f t="shared" si="4"/>
        <v>16930</v>
      </c>
      <c r="L46" s="59"/>
      <c r="M46" s="323"/>
      <c r="N46" s="324"/>
      <c r="O46" s="51">
        <f t="shared" si="0"/>
        <v>7011</v>
      </c>
      <c r="P46" s="52">
        <f t="shared" si="1"/>
        <v>70.68252848069362</v>
      </c>
      <c r="Q46" s="55"/>
      <c r="S46">
        <f t="shared" si="2"/>
        <v>7085</v>
      </c>
      <c r="T46" s="54">
        <f>E46+[1]апр!I46</f>
        <v>0</v>
      </c>
      <c r="U46" s="36">
        <f>F46+[1]апр!J46</f>
        <v>12438</v>
      </c>
    </row>
    <row r="47" spans="1:21">
      <c r="A47" s="56"/>
      <c r="B47" s="62" t="s">
        <v>30</v>
      </c>
      <c r="C47" s="63" t="s">
        <v>31</v>
      </c>
      <c r="D47" s="59">
        <f>D45/D46*1000</f>
        <v>114.82286520818631</v>
      </c>
      <c r="E47" s="59"/>
      <c r="F47" s="59">
        <f t="shared" ref="F47" si="23">F45/F46*1000</f>
        <v>142.22841105354058</v>
      </c>
      <c r="G47" s="58">
        <f t="shared" si="3"/>
        <v>142.22841105354058</v>
      </c>
      <c r="H47" s="59">
        <f>H45/H46*1000</f>
        <v>114.8228652081863</v>
      </c>
      <c r="I47" s="59"/>
      <c r="J47" s="59">
        <f t="shared" ref="J47" si="24">J45/J46*1000</f>
        <v>142.07991730655638</v>
      </c>
      <c r="K47" s="58">
        <f t="shared" si="4"/>
        <v>142.07991730655638</v>
      </c>
      <c r="L47" s="59"/>
      <c r="M47" s="323"/>
      <c r="N47" s="324"/>
      <c r="O47" s="51">
        <f t="shared" si="0"/>
        <v>27.257052098370082</v>
      </c>
      <c r="P47" s="52">
        <f t="shared" si="1"/>
        <v>23.738348672061171</v>
      </c>
      <c r="Q47" s="55"/>
      <c r="S47">
        <f t="shared" si="2"/>
        <v>574.11432604093159</v>
      </c>
      <c r="T47" s="54">
        <f>E47+[1]апр!I47</f>
        <v>0</v>
      </c>
      <c r="U47" s="36">
        <f>F47+[1]апр!J47</f>
        <v>284.20213166211596</v>
      </c>
    </row>
    <row r="48" spans="1:21">
      <c r="A48" s="67" t="s">
        <v>278</v>
      </c>
      <c r="B48" s="57" t="s">
        <v>34</v>
      </c>
      <c r="C48" s="56" t="s">
        <v>16</v>
      </c>
      <c r="D48" s="58">
        <v>515.60799999999995</v>
      </c>
      <c r="E48" s="56"/>
      <c r="F48" s="68">
        <v>819.37</v>
      </c>
      <c r="G48" s="58">
        <f t="shared" si="3"/>
        <v>819.37</v>
      </c>
      <c r="H48" s="58">
        <f>D48+[1]июнь!H48</f>
        <v>3609.2560000000003</v>
      </c>
      <c r="I48" s="56"/>
      <c r="J48" s="58">
        <f>F48+[1]июнь!J48</f>
        <v>5696.5970000000007</v>
      </c>
      <c r="K48" s="58">
        <f t="shared" si="4"/>
        <v>5696.5970000000007</v>
      </c>
      <c r="L48" s="59"/>
      <c r="M48" s="323"/>
      <c r="N48" s="324"/>
      <c r="O48" s="51">
        <f t="shared" si="0"/>
        <v>2087.3410000000003</v>
      </c>
      <c r="P48" s="52">
        <f t="shared" si="1"/>
        <v>57.832999377156959</v>
      </c>
      <c r="Q48" s="55"/>
      <c r="S48">
        <f t="shared" si="2"/>
        <v>2578.04</v>
      </c>
      <c r="T48" s="54">
        <f>E48+[1]апр!I48</f>
        <v>0</v>
      </c>
      <c r="U48" s="36">
        <f>F48+[1]апр!J48</f>
        <v>3765.5290000000005</v>
      </c>
    </row>
    <row r="49" spans="1:21">
      <c r="A49" s="56"/>
      <c r="B49" s="62" t="s">
        <v>28</v>
      </c>
      <c r="C49" s="63" t="s">
        <v>29</v>
      </c>
      <c r="D49" s="64">
        <v>5833</v>
      </c>
      <c r="E49" s="63"/>
      <c r="F49" s="56">
        <v>5437</v>
      </c>
      <c r="G49" s="58">
        <f t="shared" si="3"/>
        <v>5437</v>
      </c>
      <c r="H49" s="58">
        <f>D49+[1]июнь!H49</f>
        <v>40831</v>
      </c>
      <c r="I49" s="56"/>
      <c r="J49" s="58">
        <f>F49+[1]июнь!J49</f>
        <v>37001</v>
      </c>
      <c r="K49" s="58">
        <f t="shared" si="4"/>
        <v>37001</v>
      </c>
      <c r="L49" s="59"/>
      <c r="M49" s="323"/>
      <c r="N49" s="324"/>
      <c r="O49" s="51">
        <f t="shared" si="0"/>
        <v>-3830</v>
      </c>
      <c r="P49" s="52">
        <f t="shared" si="1"/>
        <v>-9.3801278440400679</v>
      </c>
      <c r="Q49" s="55"/>
      <c r="S49">
        <f t="shared" si="2"/>
        <v>29165</v>
      </c>
      <c r="T49" s="54">
        <f>E49+[1]апр!I49</f>
        <v>0</v>
      </c>
      <c r="U49" s="36">
        <f>F49+[1]апр!J49</f>
        <v>23760</v>
      </c>
    </row>
    <row r="50" spans="1:21">
      <c r="A50" s="56"/>
      <c r="B50" s="62" t="s">
        <v>30</v>
      </c>
      <c r="C50" s="63" t="s">
        <v>31</v>
      </c>
      <c r="D50" s="59">
        <f>D48/D49*1000</f>
        <v>88.394993999657117</v>
      </c>
      <c r="E50" s="59"/>
      <c r="F50" s="59">
        <f t="shared" ref="F50" si="25">F48/F49*1000</f>
        <v>150.7025933419165</v>
      </c>
      <c r="G50" s="58">
        <f t="shared" si="3"/>
        <v>150.7025933419165</v>
      </c>
      <c r="H50" s="59">
        <f>H48/H49*1000</f>
        <v>88.394993999657132</v>
      </c>
      <c r="I50" s="59"/>
      <c r="J50" s="59">
        <f t="shared" ref="J50" si="26">J48/J49*1000</f>
        <v>153.95792005621473</v>
      </c>
      <c r="K50" s="58">
        <f t="shared" si="4"/>
        <v>153.95792005621473</v>
      </c>
      <c r="L50" s="59"/>
      <c r="M50" s="323"/>
      <c r="N50" s="324"/>
      <c r="O50" s="51">
        <f t="shared" si="0"/>
        <v>65.5629260565576</v>
      </c>
      <c r="P50" s="52">
        <f t="shared" si="1"/>
        <v>74.170406139528566</v>
      </c>
      <c r="Q50" s="55"/>
      <c r="S50">
        <f t="shared" si="2"/>
        <v>441.97496999828559</v>
      </c>
      <c r="T50" s="54">
        <f>E50+[1]апр!I50</f>
        <v>0</v>
      </c>
      <c r="U50" s="36">
        <f>F50+[1]апр!J50</f>
        <v>311.49280236882259</v>
      </c>
    </row>
    <row r="51" spans="1:21">
      <c r="A51" s="67" t="s">
        <v>279</v>
      </c>
      <c r="B51" s="70" t="s">
        <v>280</v>
      </c>
      <c r="C51" s="56" t="s">
        <v>16</v>
      </c>
      <c r="D51" s="58">
        <f t="shared" ref="D51:F52" si="27">D54+D57+D60+D63+D66+D69</f>
        <v>75.456000000000003</v>
      </c>
      <c r="E51" s="58"/>
      <c r="F51" s="58">
        <f t="shared" si="27"/>
        <v>43.11</v>
      </c>
      <c r="G51" s="58">
        <f t="shared" si="3"/>
        <v>43.11</v>
      </c>
      <c r="H51" s="58">
        <f t="shared" ref="H51:H52" si="28">H54+H57+H60+H63+H66+H69</f>
        <v>528.19200000000001</v>
      </c>
      <c r="I51" s="58"/>
      <c r="J51" s="58">
        <f t="shared" ref="J51:J52" si="29">J54+J57+J60+J63+J66+J69</f>
        <v>513.09799999999996</v>
      </c>
      <c r="K51" s="58">
        <f t="shared" si="4"/>
        <v>513.09799999999996</v>
      </c>
      <c r="L51" s="59"/>
      <c r="M51" s="323"/>
      <c r="N51" s="324"/>
      <c r="O51" s="51">
        <f t="shared" si="0"/>
        <v>-15.094000000000051</v>
      </c>
      <c r="P51" s="52">
        <f t="shared" si="1"/>
        <v>-2.8576729674058012</v>
      </c>
      <c r="Q51" s="55"/>
      <c r="S51">
        <f t="shared" si="2"/>
        <v>377.28000000000003</v>
      </c>
      <c r="T51" s="54">
        <f>E51+[1]апр!I51</f>
        <v>0</v>
      </c>
      <c r="U51" s="36">
        <f>F51+[1]апр!J51</f>
        <v>164.25900000000001</v>
      </c>
    </row>
    <row r="52" spans="1:21">
      <c r="A52" s="56"/>
      <c r="B52" s="69" t="s">
        <v>28</v>
      </c>
      <c r="C52" s="63" t="s">
        <v>29</v>
      </c>
      <c r="D52" s="64">
        <f t="shared" si="27"/>
        <v>177</v>
      </c>
      <c r="E52" s="63"/>
      <c r="F52" s="64">
        <f t="shared" si="27"/>
        <v>47.5</v>
      </c>
      <c r="G52" s="58">
        <f t="shared" si="3"/>
        <v>47.5</v>
      </c>
      <c r="H52" s="64">
        <f t="shared" si="28"/>
        <v>1239</v>
      </c>
      <c r="I52" s="56"/>
      <c r="J52" s="64">
        <f t="shared" si="29"/>
        <v>1019.575</v>
      </c>
      <c r="K52" s="58">
        <f t="shared" si="4"/>
        <v>1019.575</v>
      </c>
      <c r="L52" s="59"/>
      <c r="M52" s="323"/>
      <c r="N52" s="324"/>
      <c r="O52" s="51">
        <f t="shared" si="0"/>
        <v>-219.42499999999995</v>
      </c>
      <c r="P52" s="52">
        <f t="shared" si="1"/>
        <v>-17.709846650524614</v>
      </c>
      <c r="Q52" s="55"/>
      <c r="S52">
        <f t="shared" si="2"/>
        <v>885</v>
      </c>
      <c r="T52" s="54">
        <f>E52+[1]апр!I52</f>
        <v>0</v>
      </c>
      <c r="U52" s="36">
        <f>F52+[1]апр!J52</f>
        <v>266.57499999999999</v>
      </c>
    </row>
    <row r="53" spans="1:21">
      <c r="A53" s="56"/>
      <c r="B53" s="69" t="s">
        <v>30</v>
      </c>
      <c r="C53" s="63" t="s">
        <v>31</v>
      </c>
      <c r="D53" s="59">
        <f>D51/D52*1000</f>
        <v>426.30508474576271</v>
      </c>
      <c r="E53" s="59"/>
      <c r="F53" s="59">
        <f t="shared" ref="F53" si="30">F51/F52*1000</f>
        <v>907.57894736842104</v>
      </c>
      <c r="G53" s="58">
        <f t="shared" si="3"/>
        <v>907.57894736842104</v>
      </c>
      <c r="H53" s="59">
        <f>H51/H52*1000</f>
        <v>426.30508474576271</v>
      </c>
      <c r="I53" s="59"/>
      <c r="J53" s="59">
        <f t="shared" ref="J53" si="31">J51/J52*1000</f>
        <v>503.24694112743049</v>
      </c>
      <c r="K53" s="58">
        <f t="shared" si="4"/>
        <v>503.24694112743049</v>
      </c>
      <c r="L53" s="59"/>
      <c r="M53" s="323"/>
      <c r="N53" s="324"/>
      <c r="O53" s="51">
        <f t="shared" si="0"/>
        <v>76.941856381667776</v>
      </c>
      <c r="P53" s="52">
        <f t="shared" si="1"/>
        <v>18.048542964847321</v>
      </c>
      <c r="Q53" s="55"/>
      <c r="S53">
        <f t="shared" si="2"/>
        <v>2131.5254237288136</v>
      </c>
      <c r="T53" s="54">
        <f>E53+[1]апр!I53</f>
        <v>0</v>
      </c>
      <c r="U53" s="36">
        <f>F53+[1]апр!J53</f>
        <v>1460.5813438079965</v>
      </c>
    </row>
    <row r="54" spans="1:21">
      <c r="A54" s="56"/>
      <c r="B54" s="70" t="s">
        <v>281</v>
      </c>
      <c r="C54" s="56" t="s">
        <v>16</v>
      </c>
      <c r="D54" s="58">
        <v>7.8079999999999998</v>
      </c>
      <c r="E54" s="56"/>
      <c r="F54" s="68">
        <v>7.5</v>
      </c>
      <c r="G54" s="58">
        <f t="shared" si="3"/>
        <v>7.5</v>
      </c>
      <c r="H54" s="58">
        <f>D54+[1]июнь!H54</f>
        <v>54.655999999999999</v>
      </c>
      <c r="I54" s="56"/>
      <c r="J54" s="58">
        <f>F54+[1]июнь!J54</f>
        <v>28.603999999999999</v>
      </c>
      <c r="K54" s="58">
        <f t="shared" si="4"/>
        <v>28.603999999999999</v>
      </c>
      <c r="L54" s="59"/>
      <c r="M54" s="323"/>
      <c r="N54" s="324"/>
      <c r="O54" s="51">
        <f t="shared" si="0"/>
        <v>-26.052</v>
      </c>
      <c r="P54" s="52">
        <f t="shared" si="1"/>
        <v>-47.6653981264637</v>
      </c>
      <c r="Q54" s="55"/>
      <c r="S54">
        <f t="shared" si="2"/>
        <v>39.04</v>
      </c>
      <c r="T54" s="54">
        <f>E54+[1]апр!I54</f>
        <v>0</v>
      </c>
      <c r="U54" s="36">
        <f>F54+[1]апр!J54</f>
        <v>21.103999999999999</v>
      </c>
    </row>
    <row r="55" spans="1:21">
      <c r="A55" s="56"/>
      <c r="B55" s="62" t="s">
        <v>28</v>
      </c>
      <c r="C55" s="63" t="s">
        <v>29</v>
      </c>
      <c r="D55" s="64">
        <v>31</v>
      </c>
      <c r="E55" s="63"/>
      <c r="F55" s="56">
        <v>16</v>
      </c>
      <c r="G55" s="58">
        <f t="shared" si="3"/>
        <v>16</v>
      </c>
      <c r="H55" s="58">
        <f>D55+[1]июнь!H55</f>
        <v>217</v>
      </c>
      <c r="I55" s="56"/>
      <c r="J55" s="58">
        <f>F55+[1]июнь!J55</f>
        <v>57</v>
      </c>
      <c r="K55" s="58">
        <f t="shared" si="4"/>
        <v>57</v>
      </c>
      <c r="L55" s="59"/>
      <c r="M55" s="323"/>
      <c r="N55" s="324"/>
      <c r="O55" s="51">
        <f t="shared" si="0"/>
        <v>-160</v>
      </c>
      <c r="P55" s="52">
        <f t="shared" si="1"/>
        <v>-73.732718894009224</v>
      </c>
      <c r="Q55" s="55"/>
      <c r="S55">
        <f t="shared" si="2"/>
        <v>155</v>
      </c>
      <c r="T55" s="54">
        <f>E55+[1]апр!I55</f>
        <v>0</v>
      </c>
      <c r="U55" s="36">
        <f>F55+[1]апр!J55</f>
        <v>41</v>
      </c>
    </row>
    <row r="56" spans="1:21">
      <c r="A56" s="56"/>
      <c r="B56" s="62" t="s">
        <v>30</v>
      </c>
      <c r="C56" s="63" t="s">
        <v>31</v>
      </c>
      <c r="D56" s="59">
        <f>D54/D55*1000</f>
        <v>251.87096774193546</v>
      </c>
      <c r="E56" s="59"/>
      <c r="F56" s="59">
        <f t="shared" ref="F56" si="32">F54/F55*1000</f>
        <v>468.75</v>
      </c>
      <c r="G56" s="58">
        <f t="shared" si="3"/>
        <v>468.75</v>
      </c>
      <c r="H56" s="59">
        <f>H54/H55*1000</f>
        <v>251.87096774193546</v>
      </c>
      <c r="I56" s="59"/>
      <c r="J56" s="59">
        <f t="shared" ref="J56" si="33">J54/J55*1000</f>
        <v>501.82456140350871</v>
      </c>
      <c r="K56" s="58">
        <f t="shared" si="4"/>
        <v>501.82456140350871</v>
      </c>
      <c r="L56" s="59"/>
      <c r="M56" s="323"/>
      <c r="N56" s="324"/>
      <c r="O56" s="51">
        <f t="shared" si="0"/>
        <v>249.95359366157325</v>
      </c>
      <c r="P56" s="52">
        <f t="shared" si="1"/>
        <v>99.23874748346276</v>
      </c>
      <c r="Q56" s="55"/>
      <c r="S56">
        <f t="shared" si="2"/>
        <v>1259.3548387096773</v>
      </c>
      <c r="T56" s="54">
        <f>E56+[1]апр!I56</f>
        <v>0</v>
      </c>
      <c r="U56" s="36">
        <f>F56+[1]апр!J56</f>
        <v>1012.91</v>
      </c>
    </row>
    <row r="57" spans="1:21">
      <c r="A57" s="56"/>
      <c r="B57" s="70" t="s">
        <v>282</v>
      </c>
      <c r="C57" s="56" t="s">
        <v>16</v>
      </c>
      <c r="D57" s="58">
        <v>13.96</v>
      </c>
      <c r="E57" s="56"/>
      <c r="F57" s="68"/>
      <c r="G57" s="58">
        <f t="shared" si="3"/>
        <v>0</v>
      </c>
      <c r="H57" s="58">
        <f>D57+[1]июнь!H57</f>
        <v>97.720000000000027</v>
      </c>
      <c r="I57" s="56"/>
      <c r="J57" s="58">
        <f>F57+[1]июнь!J57</f>
        <v>116.25</v>
      </c>
      <c r="K57" s="58">
        <f t="shared" si="4"/>
        <v>116.25</v>
      </c>
      <c r="L57" s="59"/>
      <c r="M57" s="327" t="s">
        <v>283</v>
      </c>
      <c r="N57" s="328"/>
      <c r="O57" s="51">
        <f t="shared" si="0"/>
        <v>18.529999999999973</v>
      </c>
      <c r="P57" s="52">
        <f t="shared" si="1"/>
        <v>18.962341383544789</v>
      </c>
      <c r="Q57" s="61"/>
      <c r="S57">
        <f t="shared" si="2"/>
        <v>69.800000000000011</v>
      </c>
      <c r="T57" s="54">
        <f>E57+[1]апр!I57</f>
        <v>0</v>
      </c>
      <c r="U57" s="36">
        <f>F57+[1]апр!J57</f>
        <v>0</v>
      </c>
    </row>
    <row r="58" spans="1:21">
      <c r="A58" s="56"/>
      <c r="B58" s="62" t="s">
        <v>28</v>
      </c>
      <c r="C58" s="63" t="s">
        <v>29</v>
      </c>
      <c r="D58" s="64">
        <v>33</v>
      </c>
      <c r="E58" s="63"/>
      <c r="F58" s="56"/>
      <c r="G58" s="58">
        <f t="shared" si="3"/>
        <v>0</v>
      </c>
      <c r="H58" s="58">
        <f>D58+[1]июнь!H58</f>
        <v>231</v>
      </c>
      <c r="I58" s="56"/>
      <c r="J58" s="58">
        <f>F58+[1]июнь!J58</f>
        <v>300</v>
      </c>
      <c r="K58" s="58">
        <f t="shared" si="4"/>
        <v>300</v>
      </c>
      <c r="L58" s="59"/>
      <c r="M58" s="329"/>
      <c r="N58" s="330"/>
      <c r="O58" s="51">
        <f t="shared" si="0"/>
        <v>69</v>
      </c>
      <c r="P58" s="52">
        <f t="shared" si="1"/>
        <v>29.870129870129869</v>
      </c>
      <c r="Q58" s="61"/>
      <c r="S58">
        <f t="shared" si="2"/>
        <v>165</v>
      </c>
      <c r="T58" s="54">
        <f>E58+[1]апр!I58</f>
        <v>0</v>
      </c>
      <c r="U58" s="36">
        <f>F58+[1]апр!J58</f>
        <v>0</v>
      </c>
    </row>
    <row r="59" spans="1:21">
      <c r="A59" s="56"/>
      <c r="B59" s="62" t="s">
        <v>30</v>
      </c>
      <c r="C59" s="63" t="s">
        <v>31</v>
      </c>
      <c r="D59" s="59">
        <f>D57/D58*1000</f>
        <v>423.03030303030306</v>
      </c>
      <c r="E59" s="63"/>
      <c r="F59" s="59" t="e">
        <f t="shared" ref="F59" si="34">F57/F58*1000</f>
        <v>#DIV/0!</v>
      </c>
      <c r="G59" s="58" t="e">
        <f t="shared" si="3"/>
        <v>#DIV/0!</v>
      </c>
      <c r="H59" s="59">
        <f>H57/H58*1000</f>
        <v>423.03030303030317</v>
      </c>
      <c r="I59" s="56"/>
      <c r="J59" s="63"/>
      <c r="K59" s="58">
        <f t="shared" si="4"/>
        <v>0</v>
      </c>
      <c r="L59" s="59"/>
      <c r="M59" s="323"/>
      <c r="N59" s="324"/>
      <c r="O59" s="51">
        <f t="shared" si="0"/>
        <v>-423.03030303030317</v>
      </c>
      <c r="P59" s="52">
        <f t="shared" si="1"/>
        <v>-100</v>
      </c>
      <c r="Q59" s="55"/>
      <c r="S59">
        <f t="shared" si="2"/>
        <v>2115.1515151515155</v>
      </c>
      <c r="T59" s="54">
        <f>E59+[1]апр!I59</f>
        <v>0</v>
      </c>
      <c r="U59" s="36" t="e">
        <f>F59+[1]апр!J59</f>
        <v>#DIV/0!</v>
      </c>
    </row>
    <row r="60" spans="1:21">
      <c r="A60" s="56"/>
      <c r="B60" s="70" t="s">
        <v>284</v>
      </c>
      <c r="C60" s="56" t="s">
        <v>16</v>
      </c>
      <c r="D60" s="58">
        <v>28.585000000000001</v>
      </c>
      <c r="E60" s="56"/>
      <c r="F60" s="68">
        <v>30</v>
      </c>
      <c r="G60" s="58">
        <f t="shared" si="3"/>
        <v>30</v>
      </c>
      <c r="H60" s="58">
        <f>D60+[1]июнь!H60</f>
        <v>200.09500000000003</v>
      </c>
      <c r="I60" s="56"/>
      <c r="J60" s="58">
        <f>F60+[1]июнь!J60</f>
        <v>261.09399999999999</v>
      </c>
      <c r="K60" s="58">
        <f t="shared" si="4"/>
        <v>261.09399999999999</v>
      </c>
      <c r="L60" s="59"/>
      <c r="M60" s="327" t="s">
        <v>283</v>
      </c>
      <c r="N60" s="328"/>
      <c r="O60" s="51">
        <f t="shared" si="0"/>
        <v>60.998999999999967</v>
      </c>
      <c r="P60" s="52">
        <f t="shared" si="1"/>
        <v>30.485019615682528</v>
      </c>
      <c r="Q60" s="61"/>
      <c r="S60">
        <f t="shared" si="2"/>
        <v>142.92500000000001</v>
      </c>
      <c r="T60" s="54">
        <f>E60+[1]апр!I60</f>
        <v>0</v>
      </c>
      <c r="U60" s="36">
        <f>F60+[1]апр!J60</f>
        <v>87.375</v>
      </c>
    </row>
    <row r="61" spans="1:21">
      <c r="A61" s="56"/>
      <c r="B61" s="62" t="s">
        <v>28</v>
      </c>
      <c r="C61" s="63" t="s">
        <v>29</v>
      </c>
      <c r="D61" s="64">
        <v>70</v>
      </c>
      <c r="E61" s="63"/>
      <c r="F61" s="56">
        <v>20</v>
      </c>
      <c r="G61" s="58">
        <f t="shared" si="3"/>
        <v>20</v>
      </c>
      <c r="H61" s="58">
        <f>D61+[1]июнь!H61</f>
        <v>490</v>
      </c>
      <c r="I61" s="56"/>
      <c r="J61" s="58">
        <f>F61+[1]июнь!J61</f>
        <v>455</v>
      </c>
      <c r="K61" s="58">
        <f t="shared" si="4"/>
        <v>455</v>
      </c>
      <c r="L61" s="59"/>
      <c r="M61" s="329"/>
      <c r="N61" s="330"/>
      <c r="O61" s="51">
        <f t="shared" si="0"/>
        <v>-35</v>
      </c>
      <c r="P61" s="52">
        <f t="shared" si="1"/>
        <v>-7.1428571428571423</v>
      </c>
      <c r="Q61" s="61"/>
      <c r="S61">
        <f t="shared" si="2"/>
        <v>350</v>
      </c>
      <c r="T61" s="54">
        <f>E61+[1]апр!I61</f>
        <v>0</v>
      </c>
      <c r="U61" s="36">
        <f>F61+[1]апр!J61</f>
        <v>128</v>
      </c>
    </row>
    <row r="62" spans="1:21">
      <c r="A62" s="56"/>
      <c r="B62" s="62" t="s">
        <v>30</v>
      </c>
      <c r="C62" s="63" t="s">
        <v>31</v>
      </c>
      <c r="D62" s="59">
        <f>D60/D61*1000</f>
        <v>408.35714285714289</v>
      </c>
      <c r="E62" s="59"/>
      <c r="F62" s="59">
        <f t="shared" ref="F62" si="35">F60/F61*1000</f>
        <v>1500</v>
      </c>
      <c r="G62" s="58">
        <f t="shared" si="3"/>
        <v>1500</v>
      </c>
      <c r="H62" s="59">
        <f>H60/H61*1000</f>
        <v>408.35714285714295</v>
      </c>
      <c r="I62" s="59"/>
      <c r="J62" s="59">
        <f t="shared" ref="J62" si="36">J60/J61*1000</f>
        <v>573.83296703296708</v>
      </c>
      <c r="K62" s="58">
        <f t="shared" si="4"/>
        <v>573.83296703296708</v>
      </c>
      <c r="L62" s="59"/>
      <c r="M62" s="323"/>
      <c r="N62" s="324"/>
      <c r="O62" s="51">
        <f t="shared" si="0"/>
        <v>165.47582417582413</v>
      </c>
      <c r="P62" s="52">
        <f t="shared" si="1"/>
        <v>40.52232881688888</v>
      </c>
      <c r="Q62" s="55"/>
      <c r="S62">
        <f t="shared" si="2"/>
        <v>2041.7857142857144</v>
      </c>
      <c r="T62" s="54">
        <f>E62+[1]апр!I62</f>
        <v>0</v>
      </c>
      <c r="U62" s="36">
        <f>F62+[1]апр!J62</f>
        <v>2031.25</v>
      </c>
    </row>
    <row r="63" spans="1:21">
      <c r="A63" s="56"/>
      <c r="B63" s="70" t="s">
        <v>285</v>
      </c>
      <c r="C63" s="56" t="s">
        <v>16</v>
      </c>
      <c r="D63" s="58">
        <v>12.234</v>
      </c>
      <c r="E63" s="56"/>
      <c r="F63" s="60">
        <v>4.43</v>
      </c>
      <c r="G63" s="58">
        <f t="shared" si="3"/>
        <v>4.43</v>
      </c>
      <c r="H63" s="58">
        <f>D63+[1]июнь!H63</f>
        <v>85.637999999999991</v>
      </c>
      <c r="I63" s="56"/>
      <c r="J63" s="58">
        <f>F63+[1]июнь!J63</f>
        <v>52.059999999999995</v>
      </c>
      <c r="K63" s="58">
        <f t="shared" si="4"/>
        <v>52.059999999999995</v>
      </c>
      <c r="L63" s="59"/>
      <c r="M63" s="323"/>
      <c r="N63" s="324"/>
      <c r="O63" s="51">
        <f t="shared" si="0"/>
        <v>-33.577999999999996</v>
      </c>
      <c r="P63" s="52">
        <f t="shared" si="1"/>
        <v>-39.209229547630727</v>
      </c>
      <c r="Q63" s="55"/>
      <c r="S63">
        <f t="shared" si="2"/>
        <v>61.17</v>
      </c>
      <c r="T63" s="54">
        <f>E63+[1]апр!I63</f>
        <v>0</v>
      </c>
      <c r="U63" s="36">
        <f>F63+[1]апр!J63</f>
        <v>13.09</v>
      </c>
    </row>
    <row r="64" spans="1:21">
      <c r="A64" s="56"/>
      <c r="B64" s="62" t="s">
        <v>28</v>
      </c>
      <c r="C64" s="63" t="s">
        <v>29</v>
      </c>
      <c r="D64" s="64">
        <v>23</v>
      </c>
      <c r="E64" s="63"/>
      <c r="F64" s="56">
        <v>10</v>
      </c>
      <c r="G64" s="58">
        <f t="shared" si="3"/>
        <v>10</v>
      </c>
      <c r="H64" s="58">
        <f>D64+[1]июнь!H64</f>
        <v>161</v>
      </c>
      <c r="I64" s="56"/>
      <c r="J64" s="58">
        <f>F64+[1]июнь!J64</f>
        <v>120</v>
      </c>
      <c r="K64" s="58">
        <f t="shared" si="4"/>
        <v>120</v>
      </c>
      <c r="L64" s="59"/>
      <c r="M64" s="323"/>
      <c r="N64" s="324"/>
      <c r="O64" s="51">
        <f t="shared" si="0"/>
        <v>-41</v>
      </c>
      <c r="P64" s="52">
        <f t="shared" si="1"/>
        <v>-25.465838509316768</v>
      </c>
      <c r="Q64" s="55"/>
      <c r="S64">
        <f t="shared" si="2"/>
        <v>115</v>
      </c>
      <c r="T64" s="54">
        <f>E64+[1]апр!I64</f>
        <v>0</v>
      </c>
      <c r="U64" s="36">
        <f>F64+[1]апр!J64</f>
        <v>30</v>
      </c>
    </row>
    <row r="65" spans="1:21">
      <c r="A65" s="56"/>
      <c r="B65" s="62" t="s">
        <v>30</v>
      </c>
      <c r="C65" s="63" t="s">
        <v>31</v>
      </c>
      <c r="D65" s="59">
        <f>D63/D64*1000</f>
        <v>531.91304347826087</v>
      </c>
      <c r="E65" s="59"/>
      <c r="F65" s="59">
        <f t="shared" ref="F65" si="37">F63/F64*1000</f>
        <v>442.99999999999994</v>
      </c>
      <c r="G65" s="58">
        <f t="shared" si="3"/>
        <v>442.99999999999994</v>
      </c>
      <c r="H65" s="59">
        <f>H63/H64*1000</f>
        <v>531.91304347826087</v>
      </c>
      <c r="I65" s="59"/>
      <c r="J65" s="59">
        <f t="shared" ref="J65" si="38">J63/J64*1000</f>
        <v>433.83333333333331</v>
      </c>
      <c r="K65" s="58">
        <f t="shared" si="4"/>
        <v>433.83333333333331</v>
      </c>
      <c r="L65" s="59"/>
      <c r="M65" s="323"/>
      <c r="N65" s="324"/>
      <c r="O65" s="51">
        <f t="shared" si="0"/>
        <v>-98.07971014492756</v>
      </c>
      <c r="P65" s="52">
        <f t="shared" si="1"/>
        <v>-18.439049643071225</v>
      </c>
      <c r="Q65" s="55"/>
      <c r="S65">
        <f t="shared" si="2"/>
        <v>2659.5652173913045</v>
      </c>
      <c r="T65" s="54">
        <f>E65+[1]апр!I65</f>
        <v>0</v>
      </c>
      <c r="U65" s="36">
        <f>F65+[1]апр!J65</f>
        <v>876</v>
      </c>
    </row>
    <row r="66" spans="1:21">
      <c r="A66" s="56"/>
      <c r="B66" s="57" t="s">
        <v>286</v>
      </c>
      <c r="C66" s="56" t="s">
        <v>16</v>
      </c>
      <c r="D66" s="58">
        <v>2.8610000000000002</v>
      </c>
      <c r="E66" s="56"/>
      <c r="F66" s="56"/>
      <c r="G66" s="58">
        <f t="shared" si="3"/>
        <v>0</v>
      </c>
      <c r="H66" s="58">
        <f>D66+[1]июнь!H66</f>
        <v>20.027000000000001</v>
      </c>
      <c r="I66" s="56"/>
      <c r="J66" s="58">
        <f>F66+[1]июнь!J66</f>
        <v>0</v>
      </c>
      <c r="K66" s="58">
        <f t="shared" si="4"/>
        <v>0</v>
      </c>
      <c r="L66" s="59"/>
      <c r="M66" s="323"/>
      <c r="N66" s="324"/>
      <c r="O66" s="51">
        <f t="shared" si="0"/>
        <v>-20.027000000000001</v>
      </c>
      <c r="P66" s="52">
        <f t="shared" si="1"/>
        <v>-100</v>
      </c>
      <c r="Q66" s="55"/>
      <c r="S66">
        <f t="shared" si="2"/>
        <v>14.305000000000001</v>
      </c>
      <c r="T66" s="54">
        <f>E66+[1]апр!I66</f>
        <v>0</v>
      </c>
      <c r="U66" s="36">
        <f>F66+[1]апр!J66</f>
        <v>0</v>
      </c>
    </row>
    <row r="67" spans="1:21">
      <c r="A67" s="56"/>
      <c r="B67" s="62" t="s">
        <v>28</v>
      </c>
      <c r="C67" s="63" t="s">
        <v>29</v>
      </c>
      <c r="D67" s="64">
        <v>2</v>
      </c>
      <c r="E67" s="63"/>
      <c r="F67" s="56"/>
      <c r="G67" s="58">
        <f t="shared" si="3"/>
        <v>0</v>
      </c>
      <c r="H67" s="58">
        <f>D67+[1]июнь!H67</f>
        <v>14</v>
      </c>
      <c r="I67" s="56"/>
      <c r="J67" s="58">
        <f>F67+[1]июнь!J67</f>
        <v>0</v>
      </c>
      <c r="K67" s="58">
        <f t="shared" si="4"/>
        <v>0</v>
      </c>
      <c r="L67" s="59"/>
      <c r="M67" s="323"/>
      <c r="N67" s="324"/>
      <c r="O67" s="51">
        <f t="shared" si="0"/>
        <v>-14</v>
      </c>
      <c r="P67" s="52">
        <f t="shared" si="1"/>
        <v>-100</v>
      </c>
      <c r="Q67" s="55"/>
      <c r="S67">
        <f t="shared" si="2"/>
        <v>10</v>
      </c>
      <c r="T67" s="54">
        <f>E67+[1]апр!I67</f>
        <v>0</v>
      </c>
      <c r="U67" s="36">
        <f>F67+[1]апр!J67</f>
        <v>0</v>
      </c>
    </row>
    <row r="68" spans="1:21">
      <c r="A68" s="56"/>
      <c r="B68" s="62" t="s">
        <v>30</v>
      </c>
      <c r="C68" s="63" t="s">
        <v>31</v>
      </c>
      <c r="D68" s="59">
        <f>D66/D67*1000</f>
        <v>1430.5</v>
      </c>
      <c r="E68" s="63"/>
      <c r="F68" s="56"/>
      <c r="G68" s="58">
        <f t="shared" si="3"/>
        <v>0</v>
      </c>
      <c r="H68" s="59">
        <f>H66/H67*1000</f>
        <v>1430.5</v>
      </c>
      <c r="I68" s="59"/>
      <c r="J68" s="59" t="e">
        <f t="shared" ref="J68" si="39">J66/J67*1000</f>
        <v>#DIV/0!</v>
      </c>
      <c r="K68" s="58" t="e">
        <f t="shared" si="4"/>
        <v>#DIV/0!</v>
      </c>
      <c r="L68" s="59"/>
      <c r="M68" s="323"/>
      <c r="N68" s="324"/>
      <c r="O68" s="51" t="e">
        <f t="shared" si="0"/>
        <v>#DIV/0!</v>
      </c>
      <c r="P68" s="52" t="e">
        <f t="shared" si="1"/>
        <v>#DIV/0!</v>
      </c>
      <c r="Q68" s="55"/>
      <c r="S68">
        <f t="shared" si="2"/>
        <v>7152.5</v>
      </c>
      <c r="T68" s="54">
        <f>E68+[1]апр!I68</f>
        <v>0</v>
      </c>
      <c r="U68" s="36" t="e">
        <f>F68+[1]апр!J68</f>
        <v>#DIV/0!</v>
      </c>
    </row>
    <row r="69" spans="1:21">
      <c r="A69" s="56"/>
      <c r="B69" s="70" t="s">
        <v>287</v>
      </c>
      <c r="C69" s="56" t="s">
        <v>16</v>
      </c>
      <c r="D69" s="58">
        <v>10.007999999999999</v>
      </c>
      <c r="E69" s="56"/>
      <c r="F69" s="60">
        <v>1.18</v>
      </c>
      <c r="G69" s="58">
        <f t="shared" si="3"/>
        <v>1.18</v>
      </c>
      <c r="H69" s="58">
        <f>D69+[1]июнь!H69</f>
        <v>70.055999999999983</v>
      </c>
      <c r="I69" s="56"/>
      <c r="J69" s="58">
        <f>F69+[1]июнь!J69</f>
        <v>55.09</v>
      </c>
      <c r="K69" s="58">
        <f t="shared" si="4"/>
        <v>55.09</v>
      </c>
      <c r="L69" s="59"/>
      <c r="M69" s="327" t="s">
        <v>288</v>
      </c>
      <c r="N69" s="328"/>
      <c r="O69" s="51">
        <f t="shared" si="0"/>
        <v>-14.96599999999998</v>
      </c>
      <c r="P69" s="52">
        <f t="shared" si="1"/>
        <v>-21.362909672262166</v>
      </c>
      <c r="Q69" s="61"/>
      <c r="S69">
        <f t="shared" si="2"/>
        <v>50.039999999999992</v>
      </c>
      <c r="T69" s="54">
        <f>E69+[1]апр!I69</f>
        <v>0</v>
      </c>
      <c r="U69" s="36">
        <f>F69+[1]апр!J69</f>
        <v>42.690000000000005</v>
      </c>
    </row>
    <row r="70" spans="1:21">
      <c r="A70" s="56"/>
      <c r="B70" s="62" t="s">
        <v>28</v>
      </c>
      <c r="C70" s="63" t="s">
        <v>289</v>
      </c>
      <c r="D70" s="64">
        <v>18</v>
      </c>
      <c r="E70" s="63"/>
      <c r="F70" s="56">
        <v>1.5</v>
      </c>
      <c r="G70" s="58">
        <f t="shared" si="3"/>
        <v>1.5</v>
      </c>
      <c r="H70" s="58">
        <f>D70+[1]июнь!H70</f>
        <v>126</v>
      </c>
      <c r="I70" s="56"/>
      <c r="J70" s="58">
        <f>F70+[1]июнь!J70</f>
        <v>87.575000000000003</v>
      </c>
      <c r="K70" s="58">
        <f t="shared" si="4"/>
        <v>87.575000000000003</v>
      </c>
      <c r="L70" s="59"/>
      <c r="M70" s="329"/>
      <c r="N70" s="330"/>
      <c r="O70" s="51">
        <f t="shared" si="0"/>
        <v>-38.424999999999997</v>
      </c>
      <c r="P70" s="52">
        <f t="shared" si="1"/>
        <v>-30.496031746031743</v>
      </c>
      <c r="Q70" s="61"/>
      <c r="S70">
        <f t="shared" si="2"/>
        <v>90</v>
      </c>
      <c r="T70" s="54">
        <f>E70+[1]апр!I70</f>
        <v>0</v>
      </c>
      <c r="U70" s="36">
        <f>F70+[1]апр!J70</f>
        <v>67.575000000000003</v>
      </c>
    </row>
    <row r="71" spans="1:21">
      <c r="A71" s="56"/>
      <c r="B71" s="62" t="s">
        <v>30</v>
      </c>
      <c r="C71" s="63" t="s">
        <v>31</v>
      </c>
      <c r="D71" s="59">
        <f>D69/D70*1000</f>
        <v>555.99999999999989</v>
      </c>
      <c r="E71" s="59"/>
      <c r="F71" s="59">
        <f t="shared" ref="F71" si="40">F69/F70*1000</f>
        <v>786.66666666666663</v>
      </c>
      <c r="G71" s="58">
        <f t="shared" si="3"/>
        <v>786.66666666666663</v>
      </c>
      <c r="H71" s="59">
        <f>H69/H70*1000</f>
        <v>555.99999999999977</v>
      </c>
      <c r="I71" s="59"/>
      <c r="J71" s="59">
        <f t="shared" ref="J71" si="41">J69/J70*1000</f>
        <v>629.06080502426494</v>
      </c>
      <c r="K71" s="58">
        <f t="shared" si="4"/>
        <v>629.06080502426494</v>
      </c>
      <c r="L71" s="59"/>
      <c r="M71" s="323"/>
      <c r="N71" s="324"/>
      <c r="O71" s="51">
        <f t="shared" si="0"/>
        <v>73.060805024265164</v>
      </c>
      <c r="P71" s="52">
        <f t="shared" si="1"/>
        <v>13.140432558321077</v>
      </c>
      <c r="Q71" s="55"/>
      <c r="S71">
        <f t="shared" si="2"/>
        <v>2779.9999999999995</v>
      </c>
      <c r="T71" s="54">
        <f>E71+[1]апр!I71</f>
        <v>0</v>
      </c>
      <c r="U71" s="36">
        <f>F71+[1]апр!J71</f>
        <v>1414.8921679909195</v>
      </c>
    </row>
    <row r="72" spans="1:21">
      <c r="A72" s="67" t="s">
        <v>22</v>
      </c>
      <c r="B72" s="70" t="s">
        <v>42</v>
      </c>
      <c r="C72" s="56" t="s">
        <v>16</v>
      </c>
      <c r="D72" s="58">
        <f>D73</f>
        <v>26517.671000000002</v>
      </c>
      <c r="E72" s="56">
        <v>24306.667000000001</v>
      </c>
      <c r="F72" s="58">
        <f>F73</f>
        <v>29701.751999999997</v>
      </c>
      <c r="G72" s="58">
        <f t="shared" si="3"/>
        <v>5395.0849999999955</v>
      </c>
      <c r="H72" s="58">
        <f>H73</f>
        <v>185623.69700000001</v>
      </c>
      <c r="I72" s="56">
        <f>E72+[1]июнь!I72</f>
        <v>170146.66899999999</v>
      </c>
      <c r="J72" s="58">
        <f>F72+[1]июнь!J72</f>
        <v>195475.56599999999</v>
      </c>
      <c r="K72" s="58">
        <f t="shared" si="4"/>
        <v>25328.896999999997</v>
      </c>
      <c r="L72" s="59">
        <f t="shared" si="5"/>
        <v>14.886507710591735</v>
      </c>
      <c r="M72" s="323"/>
      <c r="N72" s="324"/>
      <c r="O72" s="51">
        <f t="shared" si="0"/>
        <v>9851.8689999999769</v>
      </c>
      <c r="P72" s="52">
        <f t="shared" si="1"/>
        <v>5.3074414308211821</v>
      </c>
      <c r="Q72" s="55"/>
      <c r="S72">
        <f t="shared" si="2"/>
        <v>132588.35500000001</v>
      </c>
      <c r="T72" s="54">
        <f>E72+[1]апр!I72</f>
        <v>121533.33500000001</v>
      </c>
      <c r="U72" s="36">
        <f>F72+[1]апр!J72</f>
        <v>135914.33000000002</v>
      </c>
    </row>
    <row r="73" spans="1:21">
      <c r="A73" s="56"/>
      <c r="B73" s="71" t="s">
        <v>24</v>
      </c>
      <c r="C73" s="56" t="s">
        <v>16</v>
      </c>
      <c r="D73" s="58">
        <f>D75+D78+D81+D84</f>
        <v>26517.671000000002</v>
      </c>
      <c r="E73" s="58">
        <f t="shared" ref="E73:F73" si="42">E75+E78+E81+E84</f>
        <v>0</v>
      </c>
      <c r="F73" s="60">
        <f t="shared" si="42"/>
        <v>29701.751999999997</v>
      </c>
      <c r="G73" s="58">
        <f t="shared" si="3"/>
        <v>29701.751999999997</v>
      </c>
      <c r="H73" s="58">
        <f>H75+H78+H81+H84</f>
        <v>185623.69700000001</v>
      </c>
      <c r="I73" s="58">
        <f t="shared" ref="I73:J74" si="43">I75+I78+I81+I84</f>
        <v>0</v>
      </c>
      <c r="J73" s="58">
        <f t="shared" si="43"/>
        <v>168243.473</v>
      </c>
      <c r="K73" s="58">
        <f t="shared" si="4"/>
        <v>168243.473</v>
      </c>
      <c r="L73" s="59"/>
      <c r="M73" s="323"/>
      <c r="N73" s="324"/>
      <c r="O73" s="51">
        <f t="shared" ref="O73:O87" si="44">J73-H73</f>
        <v>-17380.224000000017</v>
      </c>
      <c r="P73" s="52">
        <f t="shared" ref="P73:P87" si="45">O73/H73*100</f>
        <v>-9.3631493612585555</v>
      </c>
      <c r="Q73" s="55"/>
      <c r="S73">
        <f t="shared" ref="S73:S136" si="46">D73*5</f>
        <v>132588.35500000001</v>
      </c>
      <c r="T73" s="54">
        <f>E73+[1]апр!I73</f>
        <v>0</v>
      </c>
      <c r="U73" s="36">
        <f>F73+[1]апр!J73</f>
        <v>108682.23699999999</v>
      </c>
    </row>
    <row r="74" spans="1:21">
      <c r="A74" s="56"/>
      <c r="B74" s="71" t="s">
        <v>290</v>
      </c>
      <c r="C74" s="72" t="s">
        <v>291</v>
      </c>
      <c r="D74" s="64">
        <f t="shared" ref="D74:F74" si="47">D76+D79+D82+D85</f>
        <v>1280770</v>
      </c>
      <c r="E74" s="64">
        <f t="shared" si="47"/>
        <v>0</v>
      </c>
      <c r="F74" s="64">
        <f t="shared" si="47"/>
        <v>1441782</v>
      </c>
      <c r="G74" s="64">
        <f t="shared" si="3"/>
        <v>1441782</v>
      </c>
      <c r="H74" s="64">
        <f t="shared" ref="H74" si="48">H76+H79+H82+H85</f>
        <v>8965390</v>
      </c>
      <c r="I74" s="73"/>
      <c r="J74" s="64">
        <f t="shared" si="43"/>
        <v>8181135.54</v>
      </c>
      <c r="K74" s="58">
        <f t="shared" si="4"/>
        <v>8181135.54</v>
      </c>
      <c r="L74" s="59"/>
      <c r="M74" s="323"/>
      <c r="N74" s="324"/>
      <c r="O74" s="51">
        <f t="shared" si="44"/>
        <v>-784254.46</v>
      </c>
      <c r="P74" s="52">
        <f t="shared" si="45"/>
        <v>-8.7475777406225497</v>
      </c>
      <c r="Q74" s="55"/>
      <c r="S74">
        <f t="shared" si="46"/>
        <v>6403850</v>
      </c>
      <c r="T74" s="54">
        <f>E74+[1]апр!I74</f>
        <v>0</v>
      </c>
      <c r="U74" s="36">
        <f>F74+[1]апр!J74</f>
        <v>5294888.1899999995</v>
      </c>
    </row>
    <row r="75" spans="1:21" ht="37.5">
      <c r="A75" s="56"/>
      <c r="B75" s="62" t="s">
        <v>167</v>
      </c>
      <c r="C75" s="56" t="s">
        <v>16</v>
      </c>
      <c r="D75" s="58">
        <v>1338.4829999999999</v>
      </c>
      <c r="E75" s="56"/>
      <c r="F75" s="68">
        <v>2086.2399999999998</v>
      </c>
      <c r="G75" s="58">
        <f t="shared" ref="G75:G141" si="49">F75-E75</f>
        <v>2086.2399999999998</v>
      </c>
      <c r="H75" s="58">
        <f>D75+[1]июнь!H75</f>
        <v>9369.3809999999994</v>
      </c>
      <c r="I75" s="56"/>
      <c r="J75" s="58">
        <f>F75+[1]июнь!J75</f>
        <v>12699.406999999999</v>
      </c>
      <c r="K75" s="58">
        <f t="shared" ref="K75:K142" si="50">J75-I75</f>
        <v>12699.406999999999</v>
      </c>
      <c r="L75" s="59"/>
      <c r="M75" s="323"/>
      <c r="N75" s="324"/>
      <c r="O75" s="51">
        <f t="shared" si="44"/>
        <v>3330.0259999999998</v>
      </c>
      <c r="P75" s="52">
        <f t="shared" si="45"/>
        <v>35.541579534443095</v>
      </c>
      <c r="Q75" s="55"/>
      <c r="S75">
        <f t="shared" si="46"/>
        <v>6692.415</v>
      </c>
      <c r="T75" s="54">
        <f>E75+[1]апр!I75</f>
        <v>0</v>
      </c>
      <c r="U75" s="36">
        <f>F75+[1]апр!J75</f>
        <v>8713.4140000000007</v>
      </c>
    </row>
    <row r="76" spans="1:21">
      <c r="A76" s="56"/>
      <c r="B76" s="62" t="s">
        <v>292</v>
      </c>
      <c r="C76" s="72" t="s">
        <v>291</v>
      </c>
      <c r="D76" s="64">
        <v>68465</v>
      </c>
      <c r="E76" s="72"/>
      <c r="F76" s="73">
        <v>107491</v>
      </c>
      <c r="G76" s="64">
        <f t="shared" si="49"/>
        <v>107491</v>
      </c>
      <c r="H76" s="58">
        <f>D76+[1]июнь!H76</f>
        <v>479255</v>
      </c>
      <c r="I76" s="73"/>
      <c r="J76" s="58">
        <f>F76+[1]июнь!J76</f>
        <v>654748.54</v>
      </c>
      <c r="K76" s="58">
        <f t="shared" si="50"/>
        <v>654748.54</v>
      </c>
      <c r="L76" s="59"/>
      <c r="M76" s="323"/>
      <c r="N76" s="324"/>
      <c r="O76" s="51">
        <f t="shared" si="44"/>
        <v>175493.54000000004</v>
      </c>
      <c r="P76" s="52">
        <f t="shared" si="45"/>
        <v>36.61798833606327</v>
      </c>
      <c r="Q76" s="55"/>
      <c r="S76">
        <f t="shared" si="46"/>
        <v>342325</v>
      </c>
      <c r="T76" s="54">
        <f>E76+[1]апр!I76</f>
        <v>0</v>
      </c>
      <c r="U76" s="36">
        <f>F76+[1]апр!J76</f>
        <v>452926.19</v>
      </c>
    </row>
    <row r="77" spans="1:21">
      <c r="A77" s="56"/>
      <c r="B77" s="62" t="s">
        <v>30</v>
      </c>
      <c r="C77" s="63" t="s">
        <v>31</v>
      </c>
      <c r="D77" s="59">
        <f>D75/D76*1000</f>
        <v>19.54988680347623</v>
      </c>
      <c r="E77" s="59"/>
      <c r="F77" s="59">
        <f t="shared" ref="F77" si="51">F75/F76*1000</f>
        <v>19.40850861932627</v>
      </c>
      <c r="G77" s="58">
        <f t="shared" si="49"/>
        <v>19.40850861932627</v>
      </c>
      <c r="H77" s="59">
        <f>H75/H76*1000</f>
        <v>19.54988680347623</v>
      </c>
      <c r="I77" s="56"/>
      <c r="J77" s="63"/>
      <c r="K77" s="58">
        <f t="shared" si="50"/>
        <v>0</v>
      </c>
      <c r="L77" s="59"/>
      <c r="M77" s="323"/>
      <c r="N77" s="324"/>
      <c r="O77" s="51">
        <f t="shared" si="44"/>
        <v>-19.54988680347623</v>
      </c>
      <c r="P77" s="52">
        <f t="shared" si="45"/>
        <v>-100</v>
      </c>
      <c r="Q77" s="55"/>
      <c r="S77">
        <f t="shared" si="46"/>
        <v>97.749434017381148</v>
      </c>
      <c r="T77" s="54">
        <f>E77+[1]апр!I77</f>
        <v>0</v>
      </c>
      <c r="U77" s="36">
        <f>F77+[1]апр!J77</f>
        <v>19.40850861932627</v>
      </c>
    </row>
    <row r="78" spans="1:21" ht="56.25">
      <c r="A78" s="56"/>
      <c r="B78" s="62" t="s">
        <v>293</v>
      </c>
      <c r="C78" s="56" t="s">
        <v>16</v>
      </c>
      <c r="D78" s="58">
        <v>1253.6469999999999</v>
      </c>
      <c r="E78" s="56"/>
      <c r="F78" s="60">
        <v>4119.8109999999997</v>
      </c>
      <c r="G78" s="58">
        <f t="shared" si="49"/>
        <v>4119.8109999999997</v>
      </c>
      <c r="H78" s="58">
        <f>D78+[1]июнь!H78</f>
        <v>8775.5289999999986</v>
      </c>
      <c r="I78" s="56"/>
      <c r="J78" s="58">
        <f>F78+[1]июнь!J78</f>
        <v>11479.412</v>
      </c>
      <c r="K78" s="58">
        <f t="shared" si="50"/>
        <v>11479.412</v>
      </c>
      <c r="L78" s="59"/>
      <c r="M78" s="323"/>
      <c r="N78" s="324"/>
      <c r="O78" s="51">
        <f t="shared" si="44"/>
        <v>2703.8830000000016</v>
      </c>
      <c r="P78" s="52">
        <f t="shared" si="45"/>
        <v>30.811624005800699</v>
      </c>
      <c r="Q78" s="55"/>
      <c r="S78">
        <f t="shared" si="46"/>
        <v>6268.2349999999997</v>
      </c>
      <c r="T78" s="54">
        <f>E78+[1]апр!I78</f>
        <v>0</v>
      </c>
      <c r="U78" s="36">
        <f>F78+[1]апр!J78</f>
        <v>9173.994999999999</v>
      </c>
    </row>
    <row r="79" spans="1:21">
      <c r="A79" s="56"/>
      <c r="B79" s="62" t="s">
        <v>292</v>
      </c>
      <c r="C79" s="72" t="s">
        <v>291</v>
      </c>
      <c r="D79" s="64">
        <v>63799</v>
      </c>
      <c r="E79" s="72"/>
      <c r="F79" s="73">
        <v>208598</v>
      </c>
      <c r="G79" s="64">
        <f t="shared" si="49"/>
        <v>208598</v>
      </c>
      <c r="H79" s="58">
        <f>D79+[1]июнь!H79</f>
        <v>446593</v>
      </c>
      <c r="I79" s="73"/>
      <c r="J79" s="58">
        <f>F79+[1]июнь!J79</f>
        <v>581324</v>
      </c>
      <c r="K79" s="58">
        <f t="shared" si="50"/>
        <v>581324</v>
      </c>
      <c r="L79" s="59"/>
      <c r="M79" s="323"/>
      <c r="N79" s="324"/>
      <c r="O79" s="51">
        <f t="shared" si="44"/>
        <v>134731</v>
      </c>
      <c r="P79" s="52">
        <f t="shared" si="45"/>
        <v>30.168632289355184</v>
      </c>
      <c r="Q79" s="55"/>
      <c r="S79">
        <f t="shared" si="46"/>
        <v>318995</v>
      </c>
      <c r="T79" s="54">
        <f>E79+[1]апр!I79</f>
        <v>0</v>
      </c>
      <c r="U79" s="36">
        <f>F79+[1]апр!J79</f>
        <v>464594</v>
      </c>
    </row>
    <row r="80" spans="1:21">
      <c r="A80" s="56"/>
      <c r="B80" s="62" t="s">
        <v>30</v>
      </c>
      <c r="C80" s="63" t="s">
        <v>31</v>
      </c>
      <c r="D80" s="59">
        <f>D78/D79*1000</f>
        <v>19.649947491339987</v>
      </c>
      <c r="E80" s="59"/>
      <c r="F80" s="59">
        <f t="shared" ref="F80" si="52">F78/F79*1000</f>
        <v>19.750002396954905</v>
      </c>
      <c r="G80" s="58">
        <f t="shared" si="49"/>
        <v>19.750002396954905</v>
      </c>
      <c r="H80" s="59">
        <f>H78/H79*1000</f>
        <v>19.649947491339987</v>
      </c>
      <c r="I80" s="56"/>
      <c r="J80" s="63"/>
      <c r="K80" s="58">
        <f t="shared" si="50"/>
        <v>0</v>
      </c>
      <c r="L80" s="59"/>
      <c r="M80" s="323"/>
      <c r="N80" s="324"/>
      <c r="O80" s="51">
        <f t="shared" si="44"/>
        <v>-19.649947491339987</v>
      </c>
      <c r="P80" s="52">
        <f t="shared" si="45"/>
        <v>-100</v>
      </c>
      <c r="Q80" s="55"/>
      <c r="S80">
        <f t="shared" si="46"/>
        <v>98.249737456699933</v>
      </c>
      <c r="T80" s="54">
        <f>E80+[1]апр!I80</f>
        <v>0</v>
      </c>
      <c r="U80" s="36">
        <f>F80+[1]апр!J80</f>
        <v>19.750002396954905</v>
      </c>
    </row>
    <row r="81" spans="1:21" ht="56.25">
      <c r="A81" s="56"/>
      <c r="B81" s="62" t="s">
        <v>294</v>
      </c>
      <c r="C81" s="56" t="s">
        <v>16</v>
      </c>
      <c r="D81" s="58">
        <v>3651.203</v>
      </c>
      <c r="E81" s="56"/>
      <c r="F81" s="68">
        <v>1088.817</v>
      </c>
      <c r="G81" s="58">
        <f t="shared" si="49"/>
        <v>1088.817</v>
      </c>
      <c r="H81" s="58">
        <f>D81+[1]июнь!H81</f>
        <v>25558.421000000002</v>
      </c>
      <c r="I81" s="56"/>
      <c r="J81" s="58">
        <f>F81+[1]июнь!J81</f>
        <v>21683.427</v>
      </c>
      <c r="K81" s="58">
        <f t="shared" si="50"/>
        <v>21683.427</v>
      </c>
      <c r="L81" s="59"/>
      <c r="M81" s="323"/>
      <c r="N81" s="324"/>
      <c r="O81" s="51">
        <f t="shared" si="44"/>
        <v>-3874.9940000000024</v>
      </c>
      <c r="P81" s="52">
        <f t="shared" si="45"/>
        <v>-15.161320020513013</v>
      </c>
      <c r="Q81" s="55"/>
      <c r="S81">
        <f t="shared" si="46"/>
        <v>18256.014999999999</v>
      </c>
      <c r="T81" s="54">
        <f>E81+[1]апр!I81</f>
        <v>0</v>
      </c>
      <c r="U81" s="36">
        <f>F81+[1]апр!J81</f>
        <v>13782.913</v>
      </c>
    </row>
    <row r="82" spans="1:21">
      <c r="A82" s="56"/>
      <c r="B82" s="62" t="s">
        <v>292</v>
      </c>
      <c r="C82" s="72" t="s">
        <v>291</v>
      </c>
      <c r="D82" s="64">
        <v>185812</v>
      </c>
      <c r="E82" s="72"/>
      <c r="F82" s="73">
        <v>55130</v>
      </c>
      <c r="G82" s="64">
        <v>5230.0569999999998</v>
      </c>
      <c r="H82" s="58">
        <f>D82+[1]июнь!H82</f>
        <v>1300684</v>
      </c>
      <c r="I82" s="73"/>
      <c r="J82" s="58">
        <f>F82+[1]июнь!J82</f>
        <v>1097895</v>
      </c>
      <c r="K82" s="58">
        <f t="shared" si="50"/>
        <v>1097895</v>
      </c>
      <c r="L82" s="59"/>
      <c r="M82" s="323"/>
      <c r="N82" s="324"/>
      <c r="O82" s="51">
        <f t="shared" si="44"/>
        <v>-202789</v>
      </c>
      <c r="P82" s="52">
        <f t="shared" si="45"/>
        <v>-15.590950607526501</v>
      </c>
      <c r="Q82" s="55"/>
      <c r="S82">
        <f t="shared" si="46"/>
        <v>929060</v>
      </c>
      <c r="T82" s="54">
        <f>E82+[1]апр!I82</f>
        <v>0</v>
      </c>
      <c r="U82" s="36">
        <f>F82+[1]апр!J82</f>
        <v>697869</v>
      </c>
    </row>
    <row r="83" spans="1:21">
      <c r="A83" s="56"/>
      <c r="B83" s="62" t="s">
        <v>30</v>
      </c>
      <c r="C83" s="63" t="s">
        <v>31</v>
      </c>
      <c r="D83" s="59">
        <f>D81/D82*1000</f>
        <v>19.64998493100553</v>
      </c>
      <c r="E83" s="59"/>
      <c r="F83" s="59">
        <f t="shared" ref="F83" si="53">F81/F82*1000</f>
        <v>19.749990930527844</v>
      </c>
      <c r="G83" s="58">
        <f t="shared" si="49"/>
        <v>19.749990930527844</v>
      </c>
      <c r="H83" s="59">
        <f>H81/H82*1000</f>
        <v>19.649984931005534</v>
      </c>
      <c r="I83" s="56"/>
      <c r="J83" s="63"/>
      <c r="K83" s="58">
        <f t="shared" si="50"/>
        <v>0</v>
      </c>
      <c r="L83" s="59"/>
      <c r="M83" s="323"/>
      <c r="N83" s="324"/>
      <c r="O83" s="51">
        <f t="shared" si="44"/>
        <v>-19.649984931005534</v>
      </c>
      <c r="P83" s="52">
        <f t="shared" si="45"/>
        <v>-100</v>
      </c>
      <c r="Q83" s="55"/>
      <c r="S83">
        <f t="shared" si="46"/>
        <v>98.249924655027655</v>
      </c>
      <c r="T83" s="54">
        <f>E83+[1]апр!I83</f>
        <v>0</v>
      </c>
      <c r="U83" s="36">
        <f>F83+[1]апр!J83</f>
        <v>19.749990930527844</v>
      </c>
    </row>
    <row r="84" spans="1:21" ht="37.5">
      <c r="A84" s="56"/>
      <c r="B84" s="62" t="s">
        <v>295</v>
      </c>
      <c r="C84" s="56" t="s">
        <v>16</v>
      </c>
      <c r="D84" s="58">
        <v>20274.338</v>
      </c>
      <c r="E84" s="56"/>
      <c r="F84" s="68">
        <v>22406.883999999998</v>
      </c>
      <c r="G84" s="58">
        <f t="shared" si="49"/>
        <v>22406.883999999998</v>
      </c>
      <c r="H84" s="58">
        <f>D84+[1]июнь!H84</f>
        <v>141920.36600000001</v>
      </c>
      <c r="I84" s="56"/>
      <c r="J84" s="58">
        <f>F84+[1]июнь!J84</f>
        <v>122381.22700000001</v>
      </c>
      <c r="K84" s="58">
        <f t="shared" si="50"/>
        <v>122381.22700000001</v>
      </c>
      <c r="L84" s="59"/>
      <c r="M84" s="327" t="s">
        <v>244</v>
      </c>
      <c r="N84" s="328"/>
      <c r="O84" s="51">
        <f t="shared" si="44"/>
        <v>-19539.138999999996</v>
      </c>
      <c r="P84" s="52">
        <f t="shared" si="45"/>
        <v>-13.767677994855223</v>
      </c>
      <c r="Q84" s="61"/>
      <c r="S84">
        <f t="shared" si="46"/>
        <v>101371.69</v>
      </c>
      <c r="T84" s="54">
        <f>E84+[1]апр!I84</f>
        <v>0</v>
      </c>
      <c r="U84" s="36">
        <f>F84+[1]апр!J84</f>
        <v>77011.915000000008</v>
      </c>
    </row>
    <row r="85" spans="1:21">
      <c r="A85" s="56"/>
      <c r="B85" s="62" t="s">
        <v>292</v>
      </c>
      <c r="C85" s="72" t="s">
        <v>291</v>
      </c>
      <c r="D85" s="64">
        <v>962694</v>
      </c>
      <c r="E85" s="72"/>
      <c r="F85" s="73">
        <v>1070563</v>
      </c>
      <c r="G85" s="64">
        <f t="shared" si="49"/>
        <v>1070563</v>
      </c>
      <c r="H85" s="58">
        <f>D85+[1]июнь!H85</f>
        <v>6738858</v>
      </c>
      <c r="I85" s="73"/>
      <c r="J85" s="58">
        <f>F85+[1]июнь!J85</f>
        <v>5847168</v>
      </c>
      <c r="K85" s="58">
        <f t="shared" si="50"/>
        <v>5847168</v>
      </c>
      <c r="L85" s="59"/>
      <c r="M85" s="329"/>
      <c r="N85" s="330"/>
      <c r="O85" s="51">
        <f t="shared" si="44"/>
        <v>-891690</v>
      </c>
      <c r="P85" s="52">
        <f t="shared" si="45"/>
        <v>-13.232063949114226</v>
      </c>
      <c r="Q85" s="61"/>
      <c r="S85">
        <f t="shared" si="46"/>
        <v>4813470</v>
      </c>
      <c r="T85" s="54">
        <f>E85+[1]апр!I85</f>
        <v>0</v>
      </c>
      <c r="U85" s="36">
        <f>F85+[1]апр!J85</f>
        <v>3679499</v>
      </c>
    </row>
    <row r="86" spans="1:21">
      <c r="A86" s="56"/>
      <c r="B86" s="62" t="s">
        <v>30</v>
      </c>
      <c r="C86" s="63" t="s">
        <v>31</v>
      </c>
      <c r="D86" s="59">
        <f>D84/D85*1000</f>
        <v>21.06000245145394</v>
      </c>
      <c r="E86" s="59"/>
      <c r="F86" s="59">
        <f t="shared" ref="F86" si="54">F84/F85*1000</f>
        <v>20.930000382976058</v>
      </c>
      <c r="G86" s="58">
        <f t="shared" si="49"/>
        <v>20.930000382976058</v>
      </c>
      <c r="H86" s="59">
        <f>H84/H85*1000</f>
        <v>21.06000245145394</v>
      </c>
      <c r="I86" s="56"/>
      <c r="J86" s="63"/>
      <c r="K86" s="58">
        <f t="shared" si="50"/>
        <v>0</v>
      </c>
      <c r="L86" s="59"/>
      <c r="M86" s="323"/>
      <c r="N86" s="324"/>
      <c r="O86" s="51">
        <f t="shared" si="44"/>
        <v>-21.06000245145394</v>
      </c>
      <c r="P86" s="52">
        <f t="shared" si="45"/>
        <v>-100</v>
      </c>
      <c r="Q86" s="55"/>
      <c r="S86">
        <f t="shared" si="46"/>
        <v>105.3000122572697</v>
      </c>
      <c r="T86" s="54">
        <f>E86+[1]апр!I86</f>
        <v>0</v>
      </c>
      <c r="U86" s="36">
        <f>F86+[1]апр!J86</f>
        <v>20.930000382976058</v>
      </c>
    </row>
    <row r="87" spans="1:21" ht="37.5">
      <c r="A87" s="46" t="s">
        <v>296</v>
      </c>
      <c r="B87" s="47" t="s">
        <v>49</v>
      </c>
      <c r="C87" s="46" t="s">
        <v>16</v>
      </c>
      <c r="D87" s="48">
        <f>D88+D89+D90</f>
        <v>22015.745000000003</v>
      </c>
      <c r="E87" s="49">
        <f>E88+E89+E90+E91</f>
        <v>20888.748999999996</v>
      </c>
      <c r="F87" s="48">
        <f>F88+F89+F90+F91+F92</f>
        <v>18953.183999999997</v>
      </c>
      <c r="G87" s="59">
        <f t="shared" si="49"/>
        <v>-1935.5649999999987</v>
      </c>
      <c r="H87" s="48">
        <f>H88+H89+H90</f>
        <v>154110.215</v>
      </c>
      <c r="I87" s="48">
        <f>I88+I89+I90+I91</f>
        <v>146221.24300000002</v>
      </c>
      <c r="J87" s="48">
        <f>J88+J89+J90+J91+J92</f>
        <v>143214.38200000001</v>
      </c>
      <c r="K87" s="58">
        <f t="shared" si="50"/>
        <v>-3006.8610000000044</v>
      </c>
      <c r="L87" s="59">
        <f t="shared" ref="L87:L154" si="55">K87/I87*100</f>
        <v>-2.0563776769426068</v>
      </c>
      <c r="M87" s="323"/>
      <c r="N87" s="324"/>
      <c r="O87" s="51">
        <f t="shared" si="44"/>
        <v>-10895.832999999984</v>
      </c>
      <c r="P87" s="52">
        <f t="shared" si="45"/>
        <v>-7.0701562514853311</v>
      </c>
      <c r="Q87" s="55"/>
      <c r="R87" s="36">
        <f>F88+[1]март!J88+F92+F98+[1]март!J92+[1]март!J98</f>
        <v>74860.83</v>
      </c>
      <c r="S87">
        <f t="shared" si="46"/>
        <v>110078.72500000001</v>
      </c>
      <c r="T87" s="54">
        <f>E87+[1]апр!I87</f>
        <v>104443.74499999998</v>
      </c>
      <c r="U87" s="36">
        <f>F87+[1]апр!J87</f>
        <v>99530.864999999991</v>
      </c>
    </row>
    <row r="88" spans="1:21">
      <c r="A88" s="56" t="s">
        <v>297</v>
      </c>
      <c r="B88" s="57" t="s">
        <v>298</v>
      </c>
      <c r="C88" s="56" t="s">
        <v>16</v>
      </c>
      <c r="D88" s="58">
        <v>20032.525000000001</v>
      </c>
      <c r="E88" s="56">
        <v>18751.082999999999</v>
      </c>
      <c r="F88" s="60">
        <v>17266.857</v>
      </c>
      <c r="G88" s="59">
        <f t="shared" si="49"/>
        <v>-1484.2259999999987</v>
      </c>
      <c r="H88" s="58">
        <f>D88+[1]июнь!H88</f>
        <v>140227.67499999999</v>
      </c>
      <c r="I88" s="56">
        <f>E88+[1]июнь!I88</f>
        <v>131257.58100000001</v>
      </c>
      <c r="J88" s="58">
        <f>F88+[1]июнь!J88</f>
        <v>130125.727</v>
      </c>
      <c r="K88" s="58">
        <f t="shared" si="50"/>
        <v>-1131.8540000000066</v>
      </c>
      <c r="L88" s="59">
        <f>K88/I88*100</f>
        <v>-0.86231514505817874</v>
      </c>
      <c r="M88" s="331"/>
      <c r="N88" s="332"/>
      <c r="O88" s="51">
        <f>J88-H88</f>
        <v>-10101.947999999989</v>
      </c>
      <c r="P88" s="52">
        <f>O88/H88*100</f>
        <v>-7.2039617001422789</v>
      </c>
      <c r="Q88" s="74"/>
      <c r="R88" s="36">
        <f>J88+J92+J98</f>
        <v>133047.041</v>
      </c>
      <c r="S88">
        <f t="shared" si="46"/>
        <v>100162.625</v>
      </c>
      <c r="T88" s="54">
        <f>E88+[1]апр!I88</f>
        <v>93755.414999999994</v>
      </c>
      <c r="U88" s="36">
        <f>F88+[1]апр!J88</f>
        <v>89841.73</v>
      </c>
    </row>
    <row r="89" spans="1:21">
      <c r="A89" s="56" t="s">
        <v>299</v>
      </c>
      <c r="B89" s="57" t="s">
        <v>53</v>
      </c>
      <c r="C89" s="56" t="s">
        <v>16</v>
      </c>
      <c r="D89" s="58">
        <v>1101.788</v>
      </c>
      <c r="E89" s="56">
        <v>1012.583</v>
      </c>
      <c r="F89" s="60">
        <v>941.86599999999999</v>
      </c>
      <c r="G89" s="58">
        <f t="shared" si="49"/>
        <v>-70.716999999999985</v>
      </c>
      <c r="H89" s="58">
        <f>D89+[1]июнь!H89</f>
        <v>7712.5160000000014</v>
      </c>
      <c r="I89" s="56">
        <f>E89+[1]июнь!I89</f>
        <v>7088.0809999999992</v>
      </c>
      <c r="J89" s="58">
        <f>F89+[1]июнь!J89</f>
        <v>6909.41</v>
      </c>
      <c r="K89" s="58">
        <f t="shared" si="50"/>
        <v>-178.67099999999937</v>
      </c>
      <c r="L89" s="59">
        <f t="shared" si="55"/>
        <v>-2.5207245797557816</v>
      </c>
      <c r="M89" s="331"/>
      <c r="N89" s="332"/>
      <c r="O89" s="51">
        <f t="shared" ref="O89:O147" si="56">J89-H89</f>
        <v>-803.10600000000159</v>
      </c>
      <c r="P89" s="52">
        <f t="shared" ref="P89:P147" si="57">O89/H89*100</f>
        <v>-10.413022157749838</v>
      </c>
      <c r="Q89" s="74"/>
      <c r="S89">
        <f t="shared" si="46"/>
        <v>5508.9400000000005</v>
      </c>
      <c r="T89" s="54">
        <f>E89+[1]апр!I89</f>
        <v>5062.915</v>
      </c>
      <c r="U89" s="36">
        <f>F89+[1]апр!J89</f>
        <v>5023.0640000000003</v>
      </c>
    </row>
    <row r="90" spans="1:21">
      <c r="A90" s="56" t="s">
        <v>300</v>
      </c>
      <c r="B90" s="57" t="s">
        <v>55</v>
      </c>
      <c r="C90" s="56" t="s">
        <v>16</v>
      </c>
      <c r="D90" s="58">
        <v>881.43200000000002</v>
      </c>
      <c r="E90" s="56">
        <v>843.83299999999997</v>
      </c>
      <c r="F90" s="68">
        <v>505.73599999999999</v>
      </c>
      <c r="G90" s="58">
        <f t="shared" si="49"/>
        <v>-338.09699999999998</v>
      </c>
      <c r="H90" s="58">
        <f>D90+[1]июнь!H90</f>
        <v>6170.0239999999994</v>
      </c>
      <c r="I90" s="56">
        <f>E90+[1]июнь!I90</f>
        <v>5906.8309999999992</v>
      </c>
      <c r="J90" s="58">
        <f>F90+[1]июнь!J90</f>
        <v>3764.8690000000001</v>
      </c>
      <c r="K90" s="58">
        <f t="shared" si="50"/>
        <v>-2141.9619999999991</v>
      </c>
      <c r="L90" s="59">
        <f t="shared" si="55"/>
        <v>-36.262456129183299</v>
      </c>
      <c r="M90" s="75"/>
      <c r="N90" s="76"/>
      <c r="O90" s="51">
        <f t="shared" si="56"/>
        <v>-2405.1549999999993</v>
      </c>
      <c r="P90" s="52">
        <f t="shared" si="57"/>
        <v>-38.981290834525105</v>
      </c>
      <c r="Q90" s="74"/>
      <c r="S90">
        <f t="shared" si="46"/>
        <v>4407.16</v>
      </c>
      <c r="T90" s="54">
        <f>E90+[1]апр!I90</f>
        <v>4219.165</v>
      </c>
      <c r="U90" s="36">
        <f>F90+[1]апр!J90</f>
        <v>2737.6880000000001</v>
      </c>
    </row>
    <row r="91" spans="1:21">
      <c r="A91" s="56" t="s">
        <v>301</v>
      </c>
      <c r="B91" s="57" t="s">
        <v>302</v>
      </c>
      <c r="C91" s="56" t="s">
        <v>16</v>
      </c>
      <c r="D91" s="58"/>
      <c r="E91" s="56">
        <v>281.25</v>
      </c>
      <c r="F91" s="68">
        <v>238.72499999999999</v>
      </c>
      <c r="G91" s="58">
        <f t="shared" si="49"/>
        <v>-42.525000000000006</v>
      </c>
      <c r="H91" s="58">
        <f>D91+[1]июнь!H91</f>
        <v>0</v>
      </c>
      <c r="I91" s="56">
        <f>E91+[1]июнь!I91</f>
        <v>1968.75</v>
      </c>
      <c r="J91" s="58">
        <f>F91+[1]июнь!J91</f>
        <v>1783.4639999999999</v>
      </c>
      <c r="K91" s="58">
        <f t="shared" si="50"/>
        <v>-185.28600000000006</v>
      </c>
      <c r="L91" s="59">
        <f t="shared" si="55"/>
        <v>-9.4113523809523834</v>
      </c>
      <c r="M91" s="75"/>
      <c r="N91" s="76"/>
      <c r="O91" s="51">
        <f t="shared" si="56"/>
        <v>1783.4639999999999</v>
      </c>
      <c r="P91" s="52" t="e">
        <f t="shared" si="57"/>
        <v>#DIV/0!</v>
      </c>
      <c r="Q91" s="74"/>
      <c r="S91">
        <f t="shared" si="46"/>
        <v>0</v>
      </c>
      <c r="T91" s="54">
        <f>E91+[1]апр!I91</f>
        <v>1406.25</v>
      </c>
      <c r="U91" s="36">
        <f>F91+[1]апр!J91</f>
        <v>1297.471</v>
      </c>
    </row>
    <row r="92" spans="1:21">
      <c r="A92" s="56"/>
      <c r="B92" s="57" t="s">
        <v>303</v>
      </c>
      <c r="C92" s="56" t="s">
        <v>16</v>
      </c>
      <c r="D92" s="58"/>
      <c r="E92" s="56"/>
      <c r="F92" s="60"/>
      <c r="G92" s="58"/>
      <c r="H92" s="58">
        <f>D92+[1]июнь!H92</f>
        <v>0</v>
      </c>
      <c r="I92" s="56">
        <f>E92+[1]июнь!I92</f>
        <v>0</v>
      </c>
      <c r="J92" s="58">
        <f>F92+[1]июнь!J92</f>
        <v>630.91199999999992</v>
      </c>
      <c r="K92" s="58"/>
      <c r="L92" s="59"/>
      <c r="M92" s="75"/>
      <c r="N92" s="76"/>
      <c r="O92" s="51">
        <f t="shared" si="56"/>
        <v>630.91199999999992</v>
      </c>
      <c r="P92" s="52" t="e">
        <f t="shared" si="57"/>
        <v>#DIV/0!</v>
      </c>
      <c r="Q92" s="74"/>
      <c r="S92">
        <f t="shared" si="46"/>
        <v>0</v>
      </c>
      <c r="T92" s="54">
        <f>E92+[1]апр!I92</f>
        <v>0</v>
      </c>
      <c r="U92" s="36">
        <f>F92+[1]апр!J92</f>
        <v>630.91199999999992</v>
      </c>
    </row>
    <row r="93" spans="1:21">
      <c r="A93" s="46" t="s">
        <v>304</v>
      </c>
      <c r="B93" s="47" t="s">
        <v>60</v>
      </c>
      <c r="C93" s="46" t="s">
        <v>16</v>
      </c>
      <c r="D93" s="48">
        <f>D94</f>
        <v>12258.85</v>
      </c>
      <c r="E93" s="49">
        <f>E94</f>
        <v>12219.75</v>
      </c>
      <c r="F93" s="48">
        <f>F94</f>
        <v>15426.851000000001</v>
      </c>
      <c r="G93" s="58">
        <f t="shared" si="49"/>
        <v>3207.1010000000006</v>
      </c>
      <c r="H93" s="48">
        <f>H94</f>
        <v>85811.950000000012</v>
      </c>
      <c r="I93" s="49">
        <f>I94</f>
        <v>85538.25</v>
      </c>
      <c r="J93" s="48">
        <f>J94</f>
        <v>88878.517999999996</v>
      </c>
      <c r="K93" s="58">
        <f t="shared" si="50"/>
        <v>3340.2679999999964</v>
      </c>
      <c r="L93" s="59">
        <f t="shared" si="55"/>
        <v>3.9049992254926851</v>
      </c>
      <c r="M93" s="323"/>
      <c r="N93" s="324"/>
      <c r="O93" s="51">
        <f t="shared" si="56"/>
        <v>3066.5679999999847</v>
      </c>
      <c r="P93" s="52">
        <f t="shared" si="57"/>
        <v>3.5735908576835564</v>
      </c>
      <c r="Q93" s="55"/>
      <c r="S93">
        <f t="shared" si="46"/>
        <v>61294.25</v>
      </c>
      <c r="T93" s="54">
        <f>E93+[1]апр!I93</f>
        <v>61098.75</v>
      </c>
      <c r="U93" s="36">
        <f>F93+[1]апр!J93</f>
        <v>59800.538999999997</v>
      </c>
    </row>
    <row r="94" spans="1:21" ht="37.5">
      <c r="A94" s="77" t="s">
        <v>305</v>
      </c>
      <c r="B94" s="57" t="s">
        <v>306</v>
      </c>
      <c r="C94" s="56" t="s">
        <v>16</v>
      </c>
      <c r="D94" s="58">
        <v>12258.85</v>
      </c>
      <c r="E94" s="56">
        <v>12219.75</v>
      </c>
      <c r="F94" s="68">
        <v>15426.851000000001</v>
      </c>
      <c r="G94" s="58">
        <f t="shared" si="49"/>
        <v>3207.1010000000006</v>
      </c>
      <c r="H94" s="58">
        <f>D94+[1]июнь!H94</f>
        <v>85811.950000000012</v>
      </c>
      <c r="I94" s="56">
        <f>E94+[1]июнь!I94</f>
        <v>85538.25</v>
      </c>
      <c r="J94" s="58">
        <f>F94+[1]июнь!J94</f>
        <v>88878.517999999996</v>
      </c>
      <c r="K94" s="58">
        <f t="shared" si="50"/>
        <v>3340.2679999999964</v>
      </c>
      <c r="L94" s="59">
        <f t="shared" si="55"/>
        <v>3.9049992254926851</v>
      </c>
      <c r="M94" s="323"/>
      <c r="N94" s="324"/>
      <c r="O94" s="51">
        <f t="shared" si="56"/>
        <v>3066.5679999999847</v>
      </c>
      <c r="P94" s="52">
        <f t="shared" si="57"/>
        <v>3.5735908576835564</v>
      </c>
      <c r="Q94" s="55"/>
      <c r="S94">
        <f t="shared" si="46"/>
        <v>61294.25</v>
      </c>
      <c r="T94" s="54">
        <f>E94+[1]апр!I94</f>
        <v>61098.75</v>
      </c>
      <c r="U94" s="36">
        <f>F94+[1]апр!J94</f>
        <v>59800.538999999997</v>
      </c>
    </row>
    <row r="95" spans="1:21">
      <c r="A95" s="46" t="s">
        <v>307</v>
      </c>
      <c r="B95" s="47" t="s">
        <v>308</v>
      </c>
      <c r="C95" s="46" t="s">
        <v>16</v>
      </c>
      <c r="D95" s="48">
        <f t="shared" ref="D95:J95" si="58">D96</f>
        <v>588.22500000000002</v>
      </c>
      <c r="E95" s="48">
        <f t="shared" si="58"/>
        <v>291.66699999999997</v>
      </c>
      <c r="F95" s="48">
        <f>F96</f>
        <v>71.614999999999995</v>
      </c>
      <c r="G95" s="58">
        <f t="shared" si="49"/>
        <v>-220.05199999999996</v>
      </c>
      <c r="H95" s="48">
        <f t="shared" si="58"/>
        <v>4117.5749999999998</v>
      </c>
      <c r="I95" s="48">
        <f t="shared" si="58"/>
        <v>2041.6689999999996</v>
      </c>
      <c r="J95" s="48">
        <f t="shared" si="58"/>
        <v>128.637</v>
      </c>
      <c r="K95" s="58">
        <f t="shared" si="50"/>
        <v>-1913.0319999999997</v>
      </c>
      <c r="L95" s="59">
        <f t="shared" si="55"/>
        <v>-93.699419445561446</v>
      </c>
      <c r="M95" s="323"/>
      <c r="N95" s="324"/>
      <c r="O95" s="51">
        <f t="shared" si="56"/>
        <v>-3988.9379999999996</v>
      </c>
      <c r="P95" s="52">
        <f t="shared" si="57"/>
        <v>-96.875903899746817</v>
      </c>
      <c r="Q95" s="55"/>
      <c r="S95">
        <f t="shared" si="46"/>
        <v>2941.125</v>
      </c>
      <c r="T95" s="54">
        <f>E95+[1]апр!I95</f>
        <v>1458.3349999999998</v>
      </c>
      <c r="U95" s="36">
        <f>F95+[1]апр!J95</f>
        <v>72.384</v>
      </c>
    </row>
    <row r="96" spans="1:21" ht="56.25">
      <c r="A96" s="56" t="s">
        <v>309</v>
      </c>
      <c r="B96" s="57" t="s">
        <v>310</v>
      </c>
      <c r="C96" s="56" t="s">
        <v>16</v>
      </c>
      <c r="D96" s="58">
        <v>588.22500000000002</v>
      </c>
      <c r="E96" s="56">
        <v>291.66699999999997</v>
      </c>
      <c r="F96" s="68">
        <v>71.614999999999995</v>
      </c>
      <c r="G96" s="58">
        <f t="shared" si="49"/>
        <v>-220.05199999999996</v>
      </c>
      <c r="H96" s="58">
        <f>D96+[1]июнь!H96</f>
        <v>4117.5749999999998</v>
      </c>
      <c r="I96" s="56">
        <f>E96+[1]июнь!I96</f>
        <v>2041.6689999999996</v>
      </c>
      <c r="J96" s="58">
        <f>F96+[1]июнь!J96</f>
        <v>128.637</v>
      </c>
      <c r="K96" s="58">
        <f t="shared" si="50"/>
        <v>-1913.0319999999997</v>
      </c>
      <c r="L96" s="59">
        <f t="shared" si="55"/>
        <v>-93.699419445561446</v>
      </c>
      <c r="M96" s="331" t="s">
        <v>311</v>
      </c>
      <c r="N96" s="332"/>
      <c r="O96" s="51">
        <f t="shared" si="56"/>
        <v>-3988.9379999999996</v>
      </c>
      <c r="P96" s="52">
        <f t="shared" si="57"/>
        <v>-96.875903899746817</v>
      </c>
      <c r="Q96" s="74"/>
      <c r="S96">
        <f t="shared" si="46"/>
        <v>2941.125</v>
      </c>
      <c r="T96" s="54">
        <f>E96+[1]апр!I96</f>
        <v>1458.3349999999998</v>
      </c>
      <c r="U96" s="36">
        <f>F96+[1]апр!J96</f>
        <v>72.384</v>
      </c>
    </row>
    <row r="97" spans="1:21">
      <c r="A97" s="46" t="s">
        <v>312</v>
      </c>
      <c r="B97" s="47" t="s">
        <v>64</v>
      </c>
      <c r="C97" s="46" t="s">
        <v>16</v>
      </c>
      <c r="D97" s="48">
        <f t="shared" ref="D97" si="59">D98+D99+D103+D104+D109+D110</f>
        <v>2575.1889999999999</v>
      </c>
      <c r="E97" s="48">
        <f>E98+E99+E103+E104+E109+E110</f>
        <v>2562.3330000000001</v>
      </c>
      <c r="F97" s="48">
        <f>F98+F99+F103+F104+F109+F110</f>
        <v>1599.8710000000001</v>
      </c>
      <c r="G97" s="58">
        <f t="shared" si="49"/>
        <v>-962.46199999999999</v>
      </c>
      <c r="H97" s="48">
        <f t="shared" ref="H97" si="60">H98+H99+H103+H104+H109+H110</f>
        <v>18026.323</v>
      </c>
      <c r="I97" s="48">
        <f>I98+I99+I103+I104+I109+I110</f>
        <v>17934.998</v>
      </c>
      <c r="J97" s="48">
        <f>J98+J99+J103+J104+J109+J110</f>
        <v>16391.0825</v>
      </c>
      <c r="K97" s="58">
        <f t="shared" si="50"/>
        <v>-1543.9154999999992</v>
      </c>
      <c r="L97" s="59">
        <f t="shared" si="55"/>
        <v>-8.608395161237258</v>
      </c>
      <c r="M97" s="323"/>
      <c r="N97" s="324"/>
      <c r="O97" s="51">
        <f t="shared" si="56"/>
        <v>-1635.2404999999999</v>
      </c>
      <c r="P97" s="52">
        <f t="shared" si="57"/>
        <v>-9.0714035247232605</v>
      </c>
      <c r="Q97" s="55"/>
      <c r="S97">
        <f t="shared" si="46"/>
        <v>12875.945</v>
      </c>
      <c r="T97" s="54">
        <f>E97+[1]апр!I97</f>
        <v>12811.665000000001</v>
      </c>
      <c r="U97" s="36">
        <f>F97+[1]апр!J97</f>
        <v>11492.163499999999</v>
      </c>
    </row>
    <row r="98" spans="1:21">
      <c r="A98" s="56" t="s">
        <v>313</v>
      </c>
      <c r="B98" s="57" t="s">
        <v>314</v>
      </c>
      <c r="C98" s="56" t="s">
        <v>16</v>
      </c>
      <c r="D98" s="58">
        <v>626.41700000000003</v>
      </c>
      <c r="E98" s="56">
        <v>543.08299999999997</v>
      </c>
      <c r="F98" s="60"/>
      <c r="G98" s="58">
        <f t="shared" si="49"/>
        <v>-543.08299999999997</v>
      </c>
      <c r="H98" s="58">
        <f>D98+[1]июнь!H98</f>
        <v>4384.9189999999999</v>
      </c>
      <c r="I98" s="56">
        <f>E98+[1]июнь!I98</f>
        <v>3801.5810000000001</v>
      </c>
      <c r="J98" s="58">
        <f>F98+[1]июнь!J98</f>
        <v>2290.402</v>
      </c>
      <c r="K98" s="58">
        <f t="shared" si="50"/>
        <v>-1511.1790000000001</v>
      </c>
      <c r="L98" s="59">
        <f t="shared" si="55"/>
        <v>-39.751329775690692</v>
      </c>
      <c r="M98" s="331" t="s">
        <v>315</v>
      </c>
      <c r="N98" s="332"/>
      <c r="O98" s="51">
        <f t="shared" si="56"/>
        <v>-2094.5169999999998</v>
      </c>
      <c r="P98" s="52">
        <f t="shared" si="57"/>
        <v>-47.766378352713012</v>
      </c>
      <c r="Q98" s="74"/>
      <c r="S98">
        <f t="shared" si="46"/>
        <v>3132.085</v>
      </c>
      <c r="T98" s="54">
        <f>E98+[1]апр!I98</f>
        <v>2715.415</v>
      </c>
      <c r="U98" s="36">
        <f>F98+[1]апр!J98</f>
        <v>2290.402</v>
      </c>
    </row>
    <row r="99" spans="1:21" ht="56.25">
      <c r="A99" s="56" t="s">
        <v>316</v>
      </c>
      <c r="B99" s="70" t="s">
        <v>317</v>
      </c>
      <c r="C99" s="56" t="s">
        <v>16</v>
      </c>
      <c r="D99" s="58">
        <f t="shared" ref="D99:F99" si="61">D100+D101+D102</f>
        <v>107.703</v>
      </c>
      <c r="E99" s="56">
        <v>107.667</v>
      </c>
      <c r="F99" s="58">
        <f t="shared" si="61"/>
        <v>0</v>
      </c>
      <c r="G99" s="58">
        <f t="shared" si="49"/>
        <v>-107.667</v>
      </c>
      <c r="H99" s="58">
        <f t="shared" ref="H99" si="62">H100+H101+H102</f>
        <v>753.92100000000005</v>
      </c>
      <c r="I99" s="56">
        <f>E99+[1]июнь!I99</f>
        <v>753.6690000000001</v>
      </c>
      <c r="J99" s="58">
        <f t="shared" ref="J99" si="63">J100+J101+J102</f>
        <v>0</v>
      </c>
      <c r="K99" s="58">
        <f t="shared" si="50"/>
        <v>-753.6690000000001</v>
      </c>
      <c r="L99" s="59">
        <f t="shared" si="55"/>
        <v>-100</v>
      </c>
      <c r="M99" s="323"/>
      <c r="N99" s="324"/>
      <c r="O99" s="51">
        <f t="shared" si="56"/>
        <v>-753.92100000000005</v>
      </c>
      <c r="P99" s="52">
        <f t="shared" si="57"/>
        <v>-100</v>
      </c>
      <c r="Q99" s="55"/>
      <c r="S99">
        <f t="shared" si="46"/>
        <v>538.51499999999999</v>
      </c>
      <c r="T99" s="54">
        <f>E99+[1]апр!I99</f>
        <v>538.33500000000004</v>
      </c>
      <c r="U99" s="36">
        <f>F99+[1]апр!J99</f>
        <v>0</v>
      </c>
    </row>
    <row r="100" spans="1:21" ht="37.5">
      <c r="A100" s="56" t="s">
        <v>318</v>
      </c>
      <c r="B100" s="70" t="s">
        <v>319</v>
      </c>
      <c r="C100" s="56" t="s">
        <v>16</v>
      </c>
      <c r="D100" s="58">
        <v>45.448999999999998</v>
      </c>
      <c r="E100" s="56"/>
      <c r="F100" s="68"/>
      <c r="G100" s="58">
        <f t="shared" si="49"/>
        <v>0</v>
      </c>
      <c r="H100" s="58">
        <f>D100+[1]июнь!H100</f>
        <v>318.14300000000003</v>
      </c>
      <c r="I100" s="56"/>
      <c r="J100" s="58">
        <f>F100+[1]июнь!J100</f>
        <v>0</v>
      </c>
      <c r="K100" s="58">
        <f t="shared" si="50"/>
        <v>0</v>
      </c>
      <c r="L100" s="59"/>
      <c r="M100" s="323"/>
      <c r="N100" s="324"/>
      <c r="O100" s="51">
        <f t="shared" si="56"/>
        <v>-318.14300000000003</v>
      </c>
      <c r="P100" s="52">
        <f t="shared" si="57"/>
        <v>-100</v>
      </c>
      <c r="Q100" s="55"/>
      <c r="S100">
        <f t="shared" si="46"/>
        <v>227.245</v>
      </c>
      <c r="T100" s="54">
        <f>E100+[1]апр!I100</f>
        <v>0</v>
      </c>
      <c r="U100" s="36">
        <f>F100+[1]апр!J100</f>
        <v>0</v>
      </c>
    </row>
    <row r="101" spans="1:21" ht="37.5">
      <c r="A101" s="56" t="s">
        <v>320</v>
      </c>
      <c r="B101" s="70" t="s">
        <v>321</v>
      </c>
      <c r="C101" s="56" t="s">
        <v>16</v>
      </c>
      <c r="D101" s="58">
        <v>62.253999999999998</v>
      </c>
      <c r="E101" s="56"/>
      <c r="F101" s="68"/>
      <c r="G101" s="58">
        <f t="shared" si="49"/>
        <v>0</v>
      </c>
      <c r="H101" s="58">
        <f>D101+[1]июнь!H101</f>
        <v>435.77800000000002</v>
      </c>
      <c r="I101" s="56"/>
      <c r="J101" s="58">
        <f>F101+[1]июнь!J101</f>
        <v>0</v>
      </c>
      <c r="K101" s="58">
        <f t="shared" si="50"/>
        <v>0</v>
      </c>
      <c r="L101" s="59"/>
      <c r="M101" s="323"/>
      <c r="N101" s="324"/>
      <c r="O101" s="51">
        <f t="shared" si="56"/>
        <v>-435.77800000000002</v>
      </c>
      <c r="P101" s="52">
        <f t="shared" si="57"/>
        <v>-100</v>
      </c>
      <c r="Q101" s="55"/>
      <c r="S101">
        <f t="shared" si="46"/>
        <v>311.27</v>
      </c>
      <c r="T101" s="54">
        <f>E101+[1]апр!I101</f>
        <v>0</v>
      </c>
      <c r="U101" s="36">
        <f>F101+[1]апр!J101</f>
        <v>0</v>
      </c>
    </row>
    <row r="102" spans="1:21" ht="37.5">
      <c r="A102" s="56" t="s">
        <v>322</v>
      </c>
      <c r="B102" s="70" t="s">
        <v>323</v>
      </c>
      <c r="C102" s="56" t="s">
        <v>16</v>
      </c>
      <c r="D102" s="58"/>
      <c r="E102" s="56"/>
      <c r="F102" s="68"/>
      <c r="G102" s="58">
        <f t="shared" si="49"/>
        <v>0</v>
      </c>
      <c r="H102" s="58">
        <f>D102+[1]июнь!H102</f>
        <v>0</v>
      </c>
      <c r="I102" s="56"/>
      <c r="J102" s="58">
        <f>F102+[1]июнь!J102</f>
        <v>0</v>
      </c>
      <c r="K102" s="58">
        <f t="shared" si="50"/>
        <v>0</v>
      </c>
      <c r="L102" s="59"/>
      <c r="M102" s="323"/>
      <c r="N102" s="324"/>
      <c r="O102" s="51">
        <f t="shared" si="56"/>
        <v>0</v>
      </c>
      <c r="P102" s="52" t="e">
        <f t="shared" si="57"/>
        <v>#DIV/0!</v>
      </c>
      <c r="Q102" s="55"/>
      <c r="S102">
        <f t="shared" si="46"/>
        <v>0</v>
      </c>
      <c r="T102" s="54">
        <f>E102+[1]апр!I102</f>
        <v>0</v>
      </c>
      <c r="U102" s="36">
        <f>F102+[1]апр!J102</f>
        <v>0</v>
      </c>
    </row>
    <row r="103" spans="1:21">
      <c r="A103" s="56" t="s">
        <v>324</v>
      </c>
      <c r="B103" s="70" t="s">
        <v>325</v>
      </c>
      <c r="C103" s="56" t="s">
        <v>16</v>
      </c>
      <c r="D103" s="58">
        <v>1.3089999999999999</v>
      </c>
      <c r="E103" s="56">
        <v>1.333</v>
      </c>
      <c r="F103" s="68"/>
      <c r="G103" s="58">
        <f t="shared" si="49"/>
        <v>-1.333</v>
      </c>
      <c r="H103" s="58">
        <f>D103+[1]июнь!H103</f>
        <v>9.1630000000000003</v>
      </c>
      <c r="I103" s="56">
        <f>E103+[1]июнь!I103</f>
        <v>7.9980000000000002</v>
      </c>
      <c r="J103" s="58">
        <f>F103+[1]июнь!J103</f>
        <v>0</v>
      </c>
      <c r="K103" s="58">
        <f t="shared" si="50"/>
        <v>-7.9980000000000002</v>
      </c>
      <c r="L103" s="59">
        <f t="shared" si="55"/>
        <v>-100</v>
      </c>
      <c r="M103" s="323"/>
      <c r="N103" s="324"/>
      <c r="O103" s="51">
        <f t="shared" si="56"/>
        <v>-9.1630000000000003</v>
      </c>
      <c r="P103" s="52">
        <f t="shared" si="57"/>
        <v>-100</v>
      </c>
      <c r="Q103" s="55"/>
      <c r="S103">
        <f t="shared" si="46"/>
        <v>6.5449999999999999</v>
      </c>
      <c r="T103" s="54">
        <f>E103+[1]апр!I103</f>
        <v>6.665</v>
      </c>
      <c r="U103" s="36">
        <f>F103+[1]апр!J103</f>
        <v>0</v>
      </c>
    </row>
    <row r="104" spans="1:21" ht="37.5">
      <c r="A104" s="67" t="s">
        <v>98</v>
      </c>
      <c r="B104" s="70" t="s">
        <v>326</v>
      </c>
      <c r="C104" s="56" t="s">
        <v>16</v>
      </c>
      <c r="D104" s="58">
        <f t="shared" ref="D104:F104" si="64">D105+D106+D107+D108</f>
        <v>186.095</v>
      </c>
      <c r="E104" s="58">
        <f t="shared" si="64"/>
        <v>152.833</v>
      </c>
      <c r="F104" s="58">
        <f t="shared" si="64"/>
        <v>221.74599999999998</v>
      </c>
      <c r="G104" s="58">
        <f t="shared" si="49"/>
        <v>68.912999999999982</v>
      </c>
      <c r="H104" s="58">
        <f t="shared" ref="H104:J104" si="65">H105+H106+H107+H108</f>
        <v>1302.665</v>
      </c>
      <c r="I104" s="56">
        <f>E104+[1]июнь!I104</f>
        <v>1069.8309999999999</v>
      </c>
      <c r="J104" s="58">
        <f t="shared" si="65"/>
        <v>2191.8019999999997</v>
      </c>
      <c r="K104" s="58">
        <f t="shared" si="50"/>
        <v>1121.9709999999998</v>
      </c>
      <c r="L104" s="59">
        <f t="shared" si="55"/>
        <v>104.87366696235199</v>
      </c>
      <c r="M104" s="323"/>
      <c r="N104" s="324"/>
      <c r="O104" s="51">
        <f t="shared" si="56"/>
        <v>889.13699999999972</v>
      </c>
      <c r="P104" s="52">
        <f t="shared" si="57"/>
        <v>68.255230623375908</v>
      </c>
      <c r="Q104" s="55"/>
      <c r="S104">
        <f t="shared" si="46"/>
        <v>930.47500000000002</v>
      </c>
      <c r="T104" s="54">
        <f>E104+[1]апр!I104</f>
        <v>764.16499999999996</v>
      </c>
      <c r="U104" s="36">
        <f>F104+[1]апр!J104</f>
        <v>1020.73</v>
      </c>
    </row>
    <row r="105" spans="1:21">
      <c r="A105" s="78" t="s">
        <v>327</v>
      </c>
      <c r="B105" s="70" t="s">
        <v>328</v>
      </c>
      <c r="C105" s="56" t="s">
        <v>16</v>
      </c>
      <c r="D105" s="58">
        <v>43.570999999999998</v>
      </c>
      <c r="E105" s="56">
        <v>43.582999999999998</v>
      </c>
      <c r="F105" s="56">
        <f>9+173.213</f>
        <v>182.21299999999999</v>
      </c>
      <c r="G105" s="58">
        <f t="shared" si="49"/>
        <v>138.63</v>
      </c>
      <c r="H105" s="58">
        <f>D105+[1]июнь!H105</f>
        <v>304.99699999999996</v>
      </c>
      <c r="I105" s="56">
        <f>E105+[1]июнь!I105</f>
        <v>305.08100000000002</v>
      </c>
      <c r="J105" s="58">
        <f>F105+[1]июнь!J105</f>
        <v>887.529</v>
      </c>
      <c r="K105" s="58">
        <f t="shared" si="50"/>
        <v>582.44799999999998</v>
      </c>
      <c r="L105" s="59">
        <f t="shared" si="55"/>
        <v>190.91585513355466</v>
      </c>
      <c r="M105" s="323"/>
      <c r="N105" s="324"/>
      <c r="O105" s="51">
        <f t="shared" si="56"/>
        <v>582.53200000000004</v>
      </c>
      <c r="P105" s="52">
        <f t="shared" si="57"/>
        <v>190.99597700960999</v>
      </c>
      <c r="Q105" s="55"/>
      <c r="S105">
        <f t="shared" si="46"/>
        <v>217.85499999999999</v>
      </c>
      <c r="T105" s="54">
        <f>E105+[1]апр!I105</f>
        <v>217.91499999999999</v>
      </c>
      <c r="U105" s="36">
        <f>F105+[1]апр!J105</f>
        <v>403.84399999999999</v>
      </c>
    </row>
    <row r="106" spans="1:21">
      <c r="A106" s="56" t="s">
        <v>329</v>
      </c>
      <c r="B106" s="70" t="s">
        <v>330</v>
      </c>
      <c r="C106" s="56" t="s">
        <v>16</v>
      </c>
      <c r="D106" s="58">
        <v>116.209</v>
      </c>
      <c r="E106" s="56">
        <v>82.917000000000002</v>
      </c>
      <c r="F106" s="68">
        <v>39.533000000000001</v>
      </c>
      <c r="G106" s="58">
        <f t="shared" si="49"/>
        <v>-43.384</v>
      </c>
      <c r="H106" s="58">
        <f>D106+[1]июнь!H106</f>
        <v>813.46300000000019</v>
      </c>
      <c r="I106" s="56">
        <f>E106+[1]июнь!I106</f>
        <v>580.4190000000001</v>
      </c>
      <c r="J106" s="58">
        <f>F106+[1]июнь!J106</f>
        <v>782.52199999999993</v>
      </c>
      <c r="K106" s="58">
        <f t="shared" si="50"/>
        <v>202.10299999999984</v>
      </c>
      <c r="L106" s="59">
        <f t="shared" si="55"/>
        <v>34.820190241876951</v>
      </c>
      <c r="M106" s="325" t="s">
        <v>331</v>
      </c>
      <c r="N106" s="326"/>
      <c r="O106" s="51">
        <f t="shared" si="56"/>
        <v>-30.941000000000258</v>
      </c>
      <c r="P106" s="52">
        <f t="shared" si="57"/>
        <v>-3.8036149154909626</v>
      </c>
      <c r="Q106" s="61"/>
      <c r="S106">
        <f t="shared" si="46"/>
        <v>581.04500000000007</v>
      </c>
      <c r="T106" s="54">
        <f>E106+[1]апр!I106</f>
        <v>414.58500000000004</v>
      </c>
      <c r="U106" s="36">
        <f>F106+[1]апр!J106</f>
        <v>493.13300000000004</v>
      </c>
    </row>
    <row r="107" spans="1:21" ht="37.5">
      <c r="A107" s="56" t="s">
        <v>332</v>
      </c>
      <c r="B107" s="70" t="s">
        <v>333</v>
      </c>
      <c r="C107" s="56" t="s">
        <v>16</v>
      </c>
      <c r="D107" s="58">
        <v>26.315000000000001</v>
      </c>
      <c r="E107" s="56">
        <v>26.332999999999998</v>
      </c>
      <c r="F107" s="60"/>
      <c r="G107" s="58">
        <f t="shared" si="49"/>
        <v>-26.332999999999998</v>
      </c>
      <c r="H107" s="58">
        <f>D107+[1]июнь!H107</f>
        <v>184.20500000000001</v>
      </c>
      <c r="I107" s="56">
        <f>E107+[1]июнь!I107</f>
        <v>184.33099999999999</v>
      </c>
      <c r="J107" s="58">
        <f>F107+[1]июнь!J107</f>
        <v>521.75099999999998</v>
      </c>
      <c r="K107" s="58">
        <f t="shared" si="50"/>
        <v>337.41999999999996</v>
      </c>
      <c r="L107" s="59">
        <f t="shared" si="55"/>
        <v>183.05114169618784</v>
      </c>
      <c r="M107" s="323"/>
      <c r="N107" s="324"/>
      <c r="O107" s="51">
        <f t="shared" si="56"/>
        <v>337.54599999999994</v>
      </c>
      <c r="P107" s="52">
        <f t="shared" si="57"/>
        <v>183.24475448549165</v>
      </c>
      <c r="Q107" s="55"/>
      <c r="S107">
        <f t="shared" si="46"/>
        <v>131.57500000000002</v>
      </c>
      <c r="T107" s="54">
        <f>E107+[1]апр!I107</f>
        <v>131.66499999999999</v>
      </c>
      <c r="U107" s="36">
        <f>F107+[1]апр!J107</f>
        <v>123.75300000000001</v>
      </c>
    </row>
    <row r="108" spans="1:21" ht="37.5">
      <c r="A108" s="56" t="s">
        <v>334</v>
      </c>
      <c r="B108" s="70" t="s">
        <v>335</v>
      </c>
      <c r="C108" s="56" t="s">
        <v>16</v>
      </c>
      <c r="D108" s="58">
        <v>0</v>
      </c>
      <c r="E108" s="56"/>
      <c r="F108" s="56"/>
      <c r="G108" s="58">
        <f t="shared" si="49"/>
        <v>0</v>
      </c>
      <c r="H108" s="58">
        <f>D108+[1]апр!H108</f>
        <v>0</v>
      </c>
      <c r="I108" s="56">
        <f>E108+[1]март!I108</f>
        <v>0</v>
      </c>
      <c r="J108" s="58">
        <f>F108+[1]апр!J108</f>
        <v>0</v>
      </c>
      <c r="K108" s="58">
        <f t="shared" si="50"/>
        <v>0</v>
      </c>
      <c r="L108" s="59" t="e">
        <f t="shared" si="55"/>
        <v>#DIV/0!</v>
      </c>
      <c r="M108" s="323"/>
      <c r="N108" s="324"/>
      <c r="O108" s="51">
        <f t="shared" si="56"/>
        <v>0</v>
      </c>
      <c r="P108" s="52" t="e">
        <f t="shared" si="57"/>
        <v>#DIV/0!</v>
      </c>
      <c r="Q108" s="55"/>
      <c r="S108">
        <f t="shared" si="46"/>
        <v>0</v>
      </c>
      <c r="T108" s="54">
        <f>E108+[1]апр!I108</f>
        <v>0</v>
      </c>
      <c r="U108" s="36">
        <f>F108+[1]апр!J108</f>
        <v>0</v>
      </c>
    </row>
    <row r="109" spans="1:21">
      <c r="A109" s="67" t="s">
        <v>99</v>
      </c>
      <c r="B109" s="70" t="s">
        <v>336</v>
      </c>
      <c r="C109" s="56" t="s">
        <v>16</v>
      </c>
      <c r="D109" s="58">
        <v>91.483999999999995</v>
      </c>
      <c r="E109" s="56">
        <v>58.167000000000002</v>
      </c>
      <c r="F109" s="68">
        <f>15.207+23.279+3.97+0.256</f>
        <v>42.712000000000003</v>
      </c>
      <c r="G109" s="58">
        <f t="shared" si="49"/>
        <v>-15.454999999999998</v>
      </c>
      <c r="H109" s="58">
        <f>D109+[1]июнь!H109</f>
        <v>640.38800000000003</v>
      </c>
      <c r="I109" s="56">
        <f>E109+[1]июнь!I109</f>
        <v>407.1690000000001</v>
      </c>
      <c r="J109" s="58">
        <f>F109+[1]июнь!J109</f>
        <v>275.44099999999997</v>
      </c>
      <c r="K109" s="58">
        <f t="shared" si="50"/>
        <v>-131.72800000000012</v>
      </c>
      <c r="L109" s="59">
        <f t="shared" si="55"/>
        <v>-32.352168264283407</v>
      </c>
      <c r="M109" s="323"/>
      <c r="N109" s="324"/>
      <c r="O109" s="51">
        <f t="shared" si="56"/>
        <v>-364.94700000000006</v>
      </c>
      <c r="P109" s="52">
        <f t="shared" si="57"/>
        <v>-56.988419520665602</v>
      </c>
      <c r="Q109" s="55"/>
      <c r="S109">
        <f t="shared" si="46"/>
        <v>457.41999999999996</v>
      </c>
      <c r="T109" s="54">
        <f>E109+[1]апр!I109</f>
        <v>290.83500000000004</v>
      </c>
      <c r="U109" s="36">
        <f>F109+[1]апр!J109</f>
        <v>189.54899999999998</v>
      </c>
    </row>
    <row r="110" spans="1:21">
      <c r="A110" s="79" t="s">
        <v>183</v>
      </c>
      <c r="B110" s="47" t="s">
        <v>337</v>
      </c>
      <c r="C110" s="56" t="s">
        <v>16</v>
      </c>
      <c r="D110" s="58">
        <f>D111+D115+D119+D123+D124+D125+D126+D127+D128+D129+D130+D131+D132+D133+D134+D135</f>
        <v>1562.1809999999998</v>
      </c>
      <c r="E110" s="58">
        <f>E111+E115+E119+E123+E124+E125+E126+E127+E128+E129+E130+E131+E132+E133+E134+E135+E136+E137</f>
        <v>1699.25</v>
      </c>
      <c r="F110" s="58">
        <f>F111+F115+F119+F123+F124+F125+F126+F127+F128+F129+F130+F131+F132+F133+F134+F135+F136+F137+F138+F139+F140</f>
        <v>1335.413</v>
      </c>
      <c r="G110" s="58">
        <f t="shared" si="49"/>
        <v>-363.83699999999999</v>
      </c>
      <c r="H110" s="58">
        <f>H111+H115+H119+H123+H124+H125+H126+H127+H128+H129+H130+H131+H132+H133+H134+H135</f>
        <v>10935.267</v>
      </c>
      <c r="I110" s="58">
        <f>I111+I115+I119+I123+I124+I125+I126+I127+I128+I129+I130+I131+I132+I133+I134+I135+I136+I137</f>
        <v>11894.75</v>
      </c>
      <c r="J110" s="58">
        <f>J111+J115+J119+J123+J124+J125+J126+J127+J128+J129+J130+J131+J132+J133+J134+J135+J136+J137</f>
        <v>11633.4375</v>
      </c>
      <c r="K110" s="58">
        <f t="shared" si="50"/>
        <v>-261.3125</v>
      </c>
      <c r="L110" s="59">
        <f t="shared" si="55"/>
        <v>-2.1968725698312279</v>
      </c>
      <c r="M110" s="333"/>
      <c r="N110" s="324"/>
      <c r="O110" s="51">
        <f t="shared" si="56"/>
        <v>698.17050000000017</v>
      </c>
      <c r="P110" s="52">
        <f t="shared" si="57"/>
        <v>6.3845766180194792</v>
      </c>
      <c r="Q110" s="55"/>
      <c r="S110">
        <f t="shared" si="46"/>
        <v>7810.9049999999988</v>
      </c>
      <c r="T110" s="54">
        <f>E110+[1]апр!I110</f>
        <v>8496.25</v>
      </c>
      <c r="U110" s="36">
        <f>F110+[1]апр!J110</f>
        <v>7991.4825000000001</v>
      </c>
    </row>
    <row r="111" spans="1:21">
      <c r="A111" s="67" t="s">
        <v>338</v>
      </c>
      <c r="B111" s="57" t="s">
        <v>339</v>
      </c>
      <c r="C111" s="56" t="s">
        <v>16</v>
      </c>
      <c r="D111" s="58">
        <v>431.38099999999997</v>
      </c>
      <c r="E111" s="56">
        <v>431.41699999999997</v>
      </c>
      <c r="F111" s="58">
        <f>F112+F113+F114</f>
        <v>325.41000000000003</v>
      </c>
      <c r="G111" s="58">
        <f t="shared" si="49"/>
        <v>-106.00699999999995</v>
      </c>
      <c r="H111" s="58">
        <f>D111+[1]июнь!H111</f>
        <v>3019.6669999999995</v>
      </c>
      <c r="I111" s="56">
        <f>E111+[1]июнь!I111</f>
        <v>3019.9189999999999</v>
      </c>
      <c r="J111" s="58">
        <f>J112+J113+J114</f>
        <v>2525.3799999999997</v>
      </c>
      <c r="K111" s="58">
        <f t="shared" si="50"/>
        <v>-494.53900000000021</v>
      </c>
      <c r="L111" s="59">
        <f t="shared" si="55"/>
        <v>-16.375902797392918</v>
      </c>
      <c r="M111" s="334"/>
      <c r="N111" s="335"/>
      <c r="O111" s="51">
        <f t="shared" si="56"/>
        <v>-494.28699999999981</v>
      </c>
      <c r="P111" s="52">
        <f t="shared" si="57"/>
        <v>-16.368924123090387</v>
      </c>
      <c r="Q111" s="80"/>
      <c r="S111">
        <f t="shared" si="46"/>
        <v>2156.9049999999997</v>
      </c>
      <c r="T111" s="54">
        <f>E111+[1]апр!I111</f>
        <v>2157.085</v>
      </c>
      <c r="U111" s="36">
        <f>F111+[1]апр!J111</f>
        <v>1514.0409999999999</v>
      </c>
    </row>
    <row r="112" spans="1:21">
      <c r="A112" s="67"/>
      <c r="B112" s="57" t="s">
        <v>340</v>
      </c>
      <c r="C112" s="56" t="s">
        <v>16</v>
      </c>
      <c r="D112" s="58"/>
      <c r="E112" s="56"/>
      <c r="F112" s="60">
        <f>293.41</f>
        <v>293.41000000000003</v>
      </c>
      <c r="G112" s="58">
        <f t="shared" si="49"/>
        <v>293.41000000000003</v>
      </c>
      <c r="H112" s="58">
        <f>D112+[1]июнь!H112</f>
        <v>0</v>
      </c>
      <c r="I112" s="56"/>
      <c r="J112" s="58">
        <f>F112+[1]июнь!J112</f>
        <v>2271.5589999999997</v>
      </c>
      <c r="K112" s="58">
        <f t="shared" si="50"/>
        <v>2271.5589999999997</v>
      </c>
      <c r="L112" s="59"/>
      <c r="M112" s="323"/>
      <c r="N112" s="324"/>
      <c r="O112" s="51">
        <f t="shared" si="56"/>
        <v>2271.5589999999997</v>
      </c>
      <c r="P112" s="52" t="e">
        <f t="shared" si="57"/>
        <v>#DIV/0!</v>
      </c>
      <c r="Q112" s="55"/>
      <c r="S112">
        <f t="shared" si="46"/>
        <v>0</v>
      </c>
      <c r="T112" s="54">
        <f>E112+[1]апр!I112</f>
        <v>0</v>
      </c>
      <c r="U112" s="36">
        <f>F112+[1]апр!J112</f>
        <v>1260.22</v>
      </c>
    </row>
    <row r="113" spans="1:21" ht="37.5">
      <c r="A113" s="67"/>
      <c r="B113" s="57" t="s">
        <v>341</v>
      </c>
      <c r="C113" s="56" t="s">
        <v>16</v>
      </c>
      <c r="D113" s="58"/>
      <c r="E113" s="56"/>
      <c r="F113" s="58">
        <v>32</v>
      </c>
      <c r="G113" s="58">
        <f t="shared" si="49"/>
        <v>32</v>
      </c>
      <c r="H113" s="58">
        <f>D113+[1]июнь!H113</f>
        <v>0</v>
      </c>
      <c r="I113" s="56"/>
      <c r="J113" s="58">
        <f>F113+[1]июнь!J113</f>
        <v>253.821</v>
      </c>
      <c r="K113" s="58">
        <f t="shared" si="50"/>
        <v>253.821</v>
      </c>
      <c r="L113" s="59"/>
      <c r="M113" s="323"/>
      <c r="N113" s="324"/>
      <c r="O113" s="51">
        <f t="shared" si="56"/>
        <v>253.821</v>
      </c>
      <c r="P113" s="52" t="e">
        <f t="shared" si="57"/>
        <v>#DIV/0!</v>
      </c>
      <c r="Q113" s="55"/>
      <c r="S113">
        <f t="shared" si="46"/>
        <v>0</v>
      </c>
      <c r="T113" s="54">
        <f>E113+[1]апр!I113</f>
        <v>0</v>
      </c>
      <c r="U113" s="36">
        <f>F113+[1]апр!J113</f>
        <v>253.821</v>
      </c>
    </row>
    <row r="114" spans="1:21">
      <c r="A114" s="67"/>
      <c r="B114" s="57" t="s">
        <v>342</v>
      </c>
      <c r="C114" s="56" t="s">
        <v>16</v>
      </c>
      <c r="D114" s="58"/>
      <c r="E114" s="56"/>
      <c r="F114" s="56"/>
      <c r="G114" s="58">
        <f t="shared" si="49"/>
        <v>0</v>
      </c>
      <c r="H114" s="58">
        <f>D114+[1]июнь!H114</f>
        <v>0</v>
      </c>
      <c r="I114" s="56"/>
      <c r="J114" s="58">
        <f>F114+[1]июнь!J114</f>
        <v>0</v>
      </c>
      <c r="K114" s="58">
        <f t="shared" si="50"/>
        <v>0</v>
      </c>
      <c r="L114" s="59"/>
      <c r="M114" s="323"/>
      <c r="N114" s="324"/>
      <c r="O114" s="51">
        <f t="shared" si="56"/>
        <v>0</v>
      </c>
      <c r="P114" s="52" t="e">
        <f t="shared" si="57"/>
        <v>#DIV/0!</v>
      </c>
      <c r="Q114" s="55"/>
      <c r="S114">
        <f t="shared" si="46"/>
        <v>0</v>
      </c>
      <c r="T114" s="54">
        <f>E114+[1]апр!I114</f>
        <v>0</v>
      </c>
      <c r="U114" s="36">
        <f>F114+[1]апр!J114</f>
        <v>0</v>
      </c>
    </row>
    <row r="115" spans="1:21">
      <c r="A115" s="67" t="s">
        <v>343</v>
      </c>
      <c r="B115" s="57" t="s">
        <v>344</v>
      </c>
      <c r="C115" s="56" t="s">
        <v>16</v>
      </c>
      <c r="D115" s="58">
        <f t="shared" ref="D115" si="66">D116+D117+D118</f>
        <v>121.34400000000001</v>
      </c>
      <c r="E115" s="58">
        <v>121.333</v>
      </c>
      <c r="F115" s="58"/>
      <c r="G115" s="58">
        <f t="shared" si="49"/>
        <v>-121.333</v>
      </c>
      <c r="H115" s="58">
        <f t="shared" ref="H115" si="67">H116+H117+H118</f>
        <v>849.40800000000002</v>
      </c>
      <c r="I115" s="56">
        <f>E115+[1]июнь!I115</f>
        <v>849.3309999999999</v>
      </c>
      <c r="J115" s="58">
        <f t="shared" ref="J115" si="68">J116+J117+J118</f>
        <v>0</v>
      </c>
      <c r="K115" s="58">
        <f t="shared" si="50"/>
        <v>-849.3309999999999</v>
      </c>
      <c r="L115" s="59">
        <f t="shared" si="55"/>
        <v>-100</v>
      </c>
      <c r="M115" s="323"/>
      <c r="N115" s="324"/>
      <c r="O115" s="51">
        <f t="shared" si="56"/>
        <v>-849.40800000000002</v>
      </c>
      <c r="P115" s="52">
        <f t="shared" si="57"/>
        <v>-100</v>
      </c>
      <c r="Q115" s="55"/>
      <c r="S115">
        <f t="shared" si="46"/>
        <v>606.72</v>
      </c>
      <c r="T115" s="54">
        <f>E115+[1]апр!I115</f>
        <v>606.66499999999996</v>
      </c>
      <c r="U115" s="36">
        <f>F115+[1]апр!J115</f>
        <v>0</v>
      </c>
    </row>
    <row r="116" spans="1:21" ht="37.5">
      <c r="A116" s="56" t="s">
        <v>345</v>
      </c>
      <c r="B116" s="57" t="s">
        <v>346</v>
      </c>
      <c r="C116" s="56" t="s">
        <v>16</v>
      </c>
      <c r="D116" s="58">
        <v>86.322000000000003</v>
      </c>
      <c r="E116" s="56"/>
      <c r="F116" s="56"/>
      <c r="G116" s="58">
        <f t="shared" si="49"/>
        <v>0</v>
      </c>
      <c r="H116" s="58">
        <f>D116+[1]июнь!H116</f>
        <v>604.25400000000002</v>
      </c>
      <c r="I116" s="56"/>
      <c r="J116" s="58">
        <f>F116+[1]июнь!J116</f>
        <v>0</v>
      </c>
      <c r="K116" s="58">
        <f t="shared" si="50"/>
        <v>0</v>
      </c>
      <c r="L116" s="59"/>
      <c r="M116" s="323"/>
      <c r="N116" s="324"/>
      <c r="O116" s="51">
        <f t="shared" si="56"/>
        <v>-604.25400000000002</v>
      </c>
      <c r="P116" s="52">
        <f t="shared" si="57"/>
        <v>-100</v>
      </c>
      <c r="Q116" s="55"/>
      <c r="S116">
        <f t="shared" si="46"/>
        <v>431.61</v>
      </c>
      <c r="T116" s="54">
        <f>E116+[1]апр!I116</f>
        <v>0</v>
      </c>
      <c r="U116" s="36">
        <f>F116+[1]апр!J116</f>
        <v>0</v>
      </c>
    </row>
    <row r="117" spans="1:21" ht="56.25">
      <c r="A117" s="56" t="s">
        <v>347</v>
      </c>
      <c r="B117" s="57" t="s">
        <v>348</v>
      </c>
      <c r="C117" s="56" t="s">
        <v>16</v>
      </c>
      <c r="D117" s="58">
        <v>31.76</v>
      </c>
      <c r="E117" s="56"/>
      <c r="F117" s="56"/>
      <c r="G117" s="58">
        <f t="shared" si="49"/>
        <v>0</v>
      </c>
      <c r="H117" s="58">
        <f>D117+[1]июнь!H117</f>
        <v>222.32</v>
      </c>
      <c r="I117" s="56"/>
      <c r="J117" s="58">
        <f>F117+[1]июнь!J117</f>
        <v>0</v>
      </c>
      <c r="K117" s="58">
        <f t="shared" si="50"/>
        <v>0</v>
      </c>
      <c r="L117" s="59"/>
      <c r="M117" s="323"/>
      <c r="N117" s="324"/>
      <c r="O117" s="51">
        <f t="shared" si="56"/>
        <v>-222.32</v>
      </c>
      <c r="P117" s="52">
        <f t="shared" si="57"/>
        <v>-100</v>
      </c>
      <c r="Q117" s="55"/>
      <c r="S117">
        <f t="shared" si="46"/>
        <v>158.80000000000001</v>
      </c>
      <c r="T117" s="54">
        <f>E117+[1]апр!I117</f>
        <v>0</v>
      </c>
      <c r="U117" s="36">
        <f>F117+[1]апр!J117</f>
        <v>0</v>
      </c>
    </row>
    <row r="118" spans="1:21">
      <c r="A118" s="56" t="s">
        <v>349</v>
      </c>
      <c r="B118" s="57" t="s">
        <v>350</v>
      </c>
      <c r="C118" s="56" t="s">
        <v>16</v>
      </c>
      <c r="D118" s="58">
        <v>3.262</v>
      </c>
      <c r="E118" s="56"/>
      <c r="F118" s="56"/>
      <c r="G118" s="58">
        <f t="shared" si="49"/>
        <v>0</v>
      </c>
      <c r="H118" s="58">
        <f>D118+[1]июнь!H118</f>
        <v>22.834</v>
      </c>
      <c r="I118" s="56"/>
      <c r="J118" s="58">
        <f>F118+[1]июнь!J118</f>
        <v>0</v>
      </c>
      <c r="K118" s="58">
        <f t="shared" si="50"/>
        <v>0</v>
      </c>
      <c r="L118" s="59"/>
      <c r="M118" s="323"/>
      <c r="N118" s="324"/>
      <c r="O118" s="51">
        <f t="shared" si="56"/>
        <v>-22.834</v>
      </c>
      <c r="P118" s="52">
        <f t="shared" si="57"/>
        <v>-100</v>
      </c>
      <c r="Q118" s="55"/>
      <c r="S118">
        <f t="shared" si="46"/>
        <v>16.309999999999999</v>
      </c>
      <c r="T118" s="54">
        <f>E118+[1]апр!I118</f>
        <v>0</v>
      </c>
      <c r="U118" s="36">
        <f>F118+[1]апр!J118</f>
        <v>0</v>
      </c>
    </row>
    <row r="119" spans="1:21" ht="37.5">
      <c r="A119" s="67" t="s">
        <v>351</v>
      </c>
      <c r="B119" s="57" t="s">
        <v>352</v>
      </c>
      <c r="C119" s="56" t="s">
        <v>16</v>
      </c>
      <c r="D119" s="58">
        <f>D120</f>
        <v>380.84899999999999</v>
      </c>
      <c r="E119" s="58">
        <v>356.5</v>
      </c>
      <c r="F119" s="58">
        <f>F120</f>
        <v>408.74599999999998</v>
      </c>
      <c r="G119" s="58">
        <f t="shared" si="49"/>
        <v>52.245999999999981</v>
      </c>
      <c r="H119" s="58">
        <f>H120</f>
        <v>2665.9430000000002</v>
      </c>
      <c r="I119" s="56">
        <f>E119+[1]июнь!I119</f>
        <v>2495.5</v>
      </c>
      <c r="J119" s="58">
        <f>J120</f>
        <v>2520.4315000000001</v>
      </c>
      <c r="K119" s="58">
        <f t="shared" si="50"/>
        <v>24.931500000000142</v>
      </c>
      <c r="L119" s="59">
        <f t="shared" si="55"/>
        <v>0.99905830494891379</v>
      </c>
      <c r="M119" s="323"/>
      <c r="N119" s="324"/>
      <c r="O119" s="51">
        <f t="shared" si="56"/>
        <v>-145.51150000000007</v>
      </c>
      <c r="P119" s="52">
        <f t="shared" si="57"/>
        <v>-5.4581624588372692</v>
      </c>
      <c r="Q119" s="55"/>
      <c r="S119">
        <f t="shared" si="46"/>
        <v>1904.2449999999999</v>
      </c>
      <c r="T119" s="54">
        <f>E119+[1]апр!I119</f>
        <v>1782.5</v>
      </c>
      <c r="U119" s="36">
        <f>F119+[1]апр!J119</f>
        <v>1735.5875000000001</v>
      </c>
    </row>
    <row r="120" spans="1:21">
      <c r="A120" s="56"/>
      <c r="B120" s="81" t="s">
        <v>12</v>
      </c>
      <c r="C120" s="56" t="s">
        <v>353</v>
      </c>
      <c r="D120" s="58">
        <v>380.84899999999999</v>
      </c>
      <c r="E120" s="58">
        <f>E122*E121</f>
        <v>356.5</v>
      </c>
      <c r="F120" s="60">
        <f>F122*F121</f>
        <v>408.74599999999998</v>
      </c>
      <c r="G120" s="58">
        <f t="shared" si="49"/>
        <v>52.245999999999981</v>
      </c>
      <c r="H120" s="58">
        <f>D120+[1]июнь!H120</f>
        <v>2665.9430000000002</v>
      </c>
      <c r="I120" s="56">
        <f>E120+[1]июнь!I120</f>
        <v>2495.5</v>
      </c>
      <c r="J120" s="58">
        <f>F120+[1]июнь!J120</f>
        <v>2520.4315000000001</v>
      </c>
      <c r="K120" s="58">
        <f t="shared" si="50"/>
        <v>24.931500000000142</v>
      </c>
      <c r="L120" s="59">
        <f t="shared" si="55"/>
        <v>0.99905830494891379</v>
      </c>
      <c r="M120" s="323"/>
      <c r="N120" s="324"/>
      <c r="O120" s="51">
        <f t="shared" si="56"/>
        <v>-145.51150000000007</v>
      </c>
      <c r="P120" s="52">
        <f t="shared" si="57"/>
        <v>-5.4581624588372692</v>
      </c>
      <c r="Q120" s="55"/>
      <c r="S120">
        <f t="shared" si="46"/>
        <v>1904.2449999999999</v>
      </c>
      <c r="T120" s="54">
        <f>E120+[1]апр!I120</f>
        <v>1782.5</v>
      </c>
      <c r="U120" s="36">
        <f>F120+[1]апр!J120</f>
        <v>1735.5875000000001</v>
      </c>
    </row>
    <row r="121" spans="1:21">
      <c r="A121" s="56"/>
      <c r="B121" s="62" t="s">
        <v>28</v>
      </c>
      <c r="C121" s="63" t="s">
        <v>151</v>
      </c>
      <c r="D121" s="58">
        <v>761.69899999999996</v>
      </c>
      <c r="E121" s="59">
        <f>E119/E122</f>
        <v>713</v>
      </c>
      <c r="F121" s="58">
        <f>F214</f>
        <v>817.49199999999996</v>
      </c>
      <c r="G121" s="58">
        <f t="shared" si="49"/>
        <v>104.49199999999996</v>
      </c>
      <c r="H121" s="58">
        <f>D121+[1]июнь!H121</f>
        <v>5331.8929999999991</v>
      </c>
      <c r="I121" s="56">
        <f>E121+[1]июнь!I121</f>
        <v>4991</v>
      </c>
      <c r="J121" s="58">
        <f>F121+[1]июнь!J121</f>
        <v>5040.8620000000001</v>
      </c>
      <c r="K121" s="58">
        <f t="shared" si="50"/>
        <v>49.86200000000008</v>
      </c>
      <c r="L121" s="59">
        <f t="shared" si="55"/>
        <v>0.99903826888399283</v>
      </c>
      <c r="M121" s="323"/>
      <c r="N121" s="324"/>
      <c r="O121" s="51">
        <f t="shared" si="56"/>
        <v>-291.03099999999904</v>
      </c>
      <c r="P121" s="52">
        <f t="shared" si="57"/>
        <v>-5.4583053335841338</v>
      </c>
      <c r="Q121" s="55"/>
      <c r="S121">
        <f t="shared" si="46"/>
        <v>3808.4949999999999</v>
      </c>
      <c r="T121" s="54">
        <f>E121+[1]апр!I121</f>
        <v>3565</v>
      </c>
      <c r="U121" s="36">
        <f>F121+[1]апр!J121</f>
        <v>3471.174</v>
      </c>
    </row>
    <row r="122" spans="1:21">
      <c r="A122" s="56"/>
      <c r="B122" s="62" t="s">
        <v>30</v>
      </c>
      <c r="C122" s="63" t="s">
        <v>31</v>
      </c>
      <c r="D122" s="82">
        <v>0.5</v>
      </c>
      <c r="E122" s="82">
        <v>0.5</v>
      </c>
      <c r="F122" s="82">
        <v>0.5</v>
      </c>
      <c r="G122" s="58">
        <f t="shared" si="49"/>
        <v>0</v>
      </c>
      <c r="H122" s="58">
        <f>D122+[1]июнь!H122</f>
        <v>1.5</v>
      </c>
      <c r="I122" s="82">
        <v>0.5</v>
      </c>
      <c r="J122" s="82">
        <v>0.5</v>
      </c>
      <c r="K122" s="58">
        <f t="shared" si="50"/>
        <v>0</v>
      </c>
      <c r="L122" s="59">
        <f t="shared" si="55"/>
        <v>0</v>
      </c>
      <c r="M122" s="323"/>
      <c r="N122" s="324"/>
      <c r="O122" s="51">
        <f t="shared" si="56"/>
        <v>-1</v>
      </c>
      <c r="P122" s="52">
        <f t="shared" si="57"/>
        <v>-66.666666666666657</v>
      </c>
      <c r="Q122" s="55"/>
      <c r="S122">
        <f t="shared" si="46"/>
        <v>2.5</v>
      </c>
      <c r="T122" s="54">
        <f>E122+[1]апр!I122</f>
        <v>1</v>
      </c>
      <c r="U122" s="36">
        <f>F122+[1]апр!J122</f>
        <v>1</v>
      </c>
    </row>
    <row r="123" spans="1:21">
      <c r="A123" s="67" t="s">
        <v>354</v>
      </c>
      <c r="B123" s="57" t="s">
        <v>355</v>
      </c>
      <c r="C123" s="56" t="s">
        <v>16</v>
      </c>
      <c r="D123" s="58">
        <v>1.1120000000000001</v>
      </c>
      <c r="E123" s="56">
        <v>1.083</v>
      </c>
      <c r="F123" s="56"/>
      <c r="G123" s="58">
        <f t="shared" si="49"/>
        <v>-1.083</v>
      </c>
      <c r="H123" s="58">
        <f>D123+[1]июнь!H123</f>
        <v>7.7840000000000007</v>
      </c>
      <c r="I123" s="56">
        <f>E123+[1]июнь!I123</f>
        <v>7.5810000000000004</v>
      </c>
      <c r="J123" s="58">
        <f>F123+[1]июнь!J123</f>
        <v>0</v>
      </c>
      <c r="K123" s="58">
        <f t="shared" si="50"/>
        <v>-7.5810000000000004</v>
      </c>
      <c r="L123" s="59">
        <f t="shared" si="55"/>
        <v>-100</v>
      </c>
      <c r="M123" s="323"/>
      <c r="N123" s="324"/>
      <c r="O123" s="51">
        <f t="shared" si="56"/>
        <v>-7.7840000000000007</v>
      </c>
      <c r="P123" s="52">
        <f t="shared" si="57"/>
        <v>-100</v>
      </c>
      <c r="Q123" s="55"/>
      <c r="S123">
        <f t="shared" si="46"/>
        <v>5.5600000000000005</v>
      </c>
      <c r="T123" s="54">
        <f>E123+[1]апр!I123</f>
        <v>5.415</v>
      </c>
      <c r="U123" s="36">
        <f>F123+[1]апр!J123</f>
        <v>0</v>
      </c>
    </row>
    <row r="124" spans="1:21" ht="37.5">
      <c r="A124" s="67" t="s">
        <v>356</v>
      </c>
      <c r="B124" s="57" t="s">
        <v>357</v>
      </c>
      <c r="C124" s="56" t="s">
        <v>16</v>
      </c>
      <c r="D124" s="58">
        <v>53.17</v>
      </c>
      <c r="E124" s="56">
        <v>52.167000000000002</v>
      </c>
      <c r="F124" s="60">
        <v>45</v>
      </c>
      <c r="G124" s="58">
        <f t="shared" si="49"/>
        <v>-7.1670000000000016</v>
      </c>
      <c r="H124" s="58">
        <f>D124+[1]июнь!H124</f>
        <v>372.19000000000005</v>
      </c>
      <c r="I124" s="56">
        <f>E124+[1]июнь!I124</f>
        <v>365.1690000000001</v>
      </c>
      <c r="J124" s="58">
        <f>F124+[1]июнь!J124</f>
        <v>315</v>
      </c>
      <c r="K124" s="58">
        <f t="shared" si="50"/>
        <v>-50.169000000000096</v>
      </c>
      <c r="L124" s="59">
        <f t="shared" si="55"/>
        <v>-13.738570360572799</v>
      </c>
      <c r="M124" s="323"/>
      <c r="N124" s="324"/>
      <c r="O124" s="51">
        <f t="shared" si="56"/>
        <v>-57.190000000000055</v>
      </c>
      <c r="P124" s="52">
        <f t="shared" si="57"/>
        <v>-15.365807786345695</v>
      </c>
      <c r="Q124" s="55"/>
      <c r="S124">
        <f t="shared" si="46"/>
        <v>265.85000000000002</v>
      </c>
      <c r="T124" s="54">
        <f>E124+[1]апр!I124</f>
        <v>260.83500000000004</v>
      </c>
      <c r="U124" s="36">
        <f>F124+[1]апр!J124</f>
        <v>225</v>
      </c>
    </row>
    <row r="125" spans="1:21" ht="37.5">
      <c r="A125" s="67" t="s">
        <v>358</v>
      </c>
      <c r="B125" s="57" t="s">
        <v>359</v>
      </c>
      <c r="C125" s="56" t="s">
        <v>16</v>
      </c>
      <c r="D125" s="58">
        <v>411.35</v>
      </c>
      <c r="E125" s="56">
        <v>411.33300000000003</v>
      </c>
      <c r="F125" s="68">
        <f>274.3+194.35</f>
        <v>468.65</v>
      </c>
      <c r="G125" s="58">
        <f t="shared" si="49"/>
        <v>57.31699999999995</v>
      </c>
      <c r="H125" s="58">
        <f>D125+[1]июнь!H125</f>
        <v>2879.45</v>
      </c>
      <c r="I125" s="56">
        <f>E125+[1]июнь!I125</f>
        <v>2879.3310000000001</v>
      </c>
      <c r="J125" s="58">
        <f>F125+[1]июнь!J125</f>
        <v>3552.2130000000002</v>
      </c>
      <c r="K125" s="58">
        <f t="shared" si="50"/>
        <v>672.88200000000006</v>
      </c>
      <c r="L125" s="59">
        <f t="shared" si="55"/>
        <v>23.369386847153038</v>
      </c>
      <c r="M125" s="325" t="s">
        <v>360</v>
      </c>
      <c r="N125" s="326"/>
      <c r="O125" s="51">
        <f t="shared" si="56"/>
        <v>672.76300000000037</v>
      </c>
      <c r="P125" s="52">
        <f t="shared" si="57"/>
        <v>23.364288318949814</v>
      </c>
      <c r="Q125" s="61"/>
      <c r="S125">
        <f t="shared" si="46"/>
        <v>2056.75</v>
      </c>
      <c r="T125" s="54">
        <f>E125+[1]апр!I125</f>
        <v>2056.665</v>
      </c>
      <c r="U125" s="36">
        <f>F125+[1]апр!J125</f>
        <v>2696.0260000000003</v>
      </c>
    </row>
    <row r="126" spans="1:21" ht="75">
      <c r="A126" s="67" t="s">
        <v>361</v>
      </c>
      <c r="B126" s="57" t="s">
        <v>362</v>
      </c>
      <c r="C126" s="56" t="s">
        <v>16</v>
      </c>
      <c r="D126" s="58">
        <v>48.704000000000001</v>
      </c>
      <c r="E126" s="56">
        <v>48.667000000000002</v>
      </c>
      <c r="F126" s="60"/>
      <c r="G126" s="58">
        <f t="shared" si="49"/>
        <v>-48.667000000000002</v>
      </c>
      <c r="H126" s="58">
        <f>D126+[1]июнь!H126</f>
        <v>340.928</v>
      </c>
      <c r="I126" s="56">
        <f>E126+[1]июнь!I126</f>
        <v>340.66899999999998</v>
      </c>
      <c r="J126" s="58">
        <f>F126+[1]июнь!J126</f>
        <v>318.54000000000002</v>
      </c>
      <c r="K126" s="58">
        <f t="shared" si="50"/>
        <v>-22.128999999999962</v>
      </c>
      <c r="L126" s="59">
        <f t="shared" si="55"/>
        <v>-6.4957480721756191</v>
      </c>
      <c r="M126" s="323"/>
      <c r="N126" s="324"/>
      <c r="O126" s="51">
        <f t="shared" si="56"/>
        <v>-22.387999999999977</v>
      </c>
      <c r="P126" s="52">
        <f t="shared" si="57"/>
        <v>-6.5667824291345909</v>
      </c>
      <c r="Q126" s="55"/>
      <c r="S126">
        <f t="shared" si="46"/>
        <v>243.52</v>
      </c>
      <c r="T126" s="54">
        <f>E126+[1]апр!I126</f>
        <v>243.33500000000001</v>
      </c>
      <c r="U126" s="36">
        <f>F126+[1]апр!J126</f>
        <v>212.34</v>
      </c>
    </row>
    <row r="127" spans="1:21">
      <c r="A127" s="67" t="s">
        <v>363</v>
      </c>
      <c r="B127" s="57" t="s">
        <v>364</v>
      </c>
      <c r="C127" s="56" t="s">
        <v>16</v>
      </c>
      <c r="D127" s="58">
        <v>38.012999999999998</v>
      </c>
      <c r="E127" s="56">
        <v>38</v>
      </c>
      <c r="F127" s="60"/>
      <c r="G127" s="58">
        <f t="shared" si="49"/>
        <v>-38</v>
      </c>
      <c r="H127" s="58">
        <f>D127+[1]июнь!H127</f>
        <v>266.09100000000001</v>
      </c>
      <c r="I127" s="56">
        <f>E127+[1]июнь!I127</f>
        <v>266</v>
      </c>
      <c r="J127" s="58">
        <f>F127+[1]июнь!J127</f>
        <v>210</v>
      </c>
      <c r="K127" s="58">
        <f t="shared" si="50"/>
        <v>-56</v>
      </c>
      <c r="L127" s="59">
        <f t="shared" si="55"/>
        <v>-21.052631578947366</v>
      </c>
      <c r="M127" s="323"/>
      <c r="N127" s="324"/>
      <c r="O127" s="51">
        <f t="shared" si="56"/>
        <v>-56.091000000000008</v>
      </c>
      <c r="P127" s="52">
        <f t="shared" si="57"/>
        <v>-21.079630652671458</v>
      </c>
      <c r="Q127" s="55"/>
      <c r="S127">
        <f t="shared" si="46"/>
        <v>190.065</v>
      </c>
      <c r="T127" s="54">
        <f>E127+[1]апр!I127</f>
        <v>190</v>
      </c>
      <c r="U127" s="36">
        <f>F127+[1]апр!J127</f>
        <v>105</v>
      </c>
    </row>
    <row r="128" spans="1:21" ht="56.25">
      <c r="A128" s="67" t="s">
        <v>365</v>
      </c>
      <c r="B128" s="57" t="s">
        <v>366</v>
      </c>
      <c r="C128" s="56" t="s">
        <v>16</v>
      </c>
      <c r="D128" s="58"/>
      <c r="E128" s="56"/>
      <c r="F128" s="56"/>
      <c r="G128" s="58">
        <f t="shared" si="49"/>
        <v>0</v>
      </c>
      <c r="H128" s="58">
        <f>D128+[1]июнь!H128</f>
        <v>0</v>
      </c>
      <c r="I128" s="56">
        <f>E128+[1]июнь!I128</f>
        <v>0</v>
      </c>
      <c r="J128" s="58">
        <f>F128+[1]июнь!J128</f>
        <v>640.45500000000004</v>
      </c>
      <c r="K128" s="58">
        <f t="shared" si="50"/>
        <v>640.45500000000004</v>
      </c>
      <c r="L128" s="59" t="e">
        <f t="shared" si="55"/>
        <v>#DIV/0!</v>
      </c>
      <c r="M128" s="323"/>
      <c r="N128" s="324"/>
      <c r="O128" s="51">
        <f t="shared" si="56"/>
        <v>640.45500000000004</v>
      </c>
      <c r="P128" s="52" t="e">
        <f t="shared" si="57"/>
        <v>#DIV/0!</v>
      </c>
      <c r="Q128" s="55"/>
      <c r="S128">
        <f t="shared" si="46"/>
        <v>0</v>
      </c>
      <c r="T128" s="54">
        <f>E128+[1]апр!I128</f>
        <v>0</v>
      </c>
      <c r="U128" s="36">
        <f>F128+[1]апр!J128</f>
        <v>640.45500000000004</v>
      </c>
    </row>
    <row r="129" spans="1:21" ht="37.5">
      <c r="A129" s="67" t="s">
        <v>367</v>
      </c>
      <c r="B129" s="57" t="s">
        <v>368</v>
      </c>
      <c r="C129" s="56" t="s">
        <v>16</v>
      </c>
      <c r="D129" s="58">
        <v>0</v>
      </c>
      <c r="E129" s="56"/>
      <c r="F129" s="56"/>
      <c r="G129" s="58">
        <f t="shared" si="49"/>
        <v>0</v>
      </c>
      <c r="H129" s="58">
        <f>D129+[1]апр!H129</f>
        <v>0</v>
      </c>
      <c r="I129" s="56">
        <f>E129+[1]апр!I129</f>
        <v>0</v>
      </c>
      <c r="J129" s="58">
        <f>F129+[1]апр!J129</f>
        <v>0</v>
      </c>
      <c r="K129" s="58">
        <f t="shared" si="50"/>
        <v>0</v>
      </c>
      <c r="L129" s="59" t="e">
        <f t="shared" si="55"/>
        <v>#DIV/0!</v>
      </c>
      <c r="M129" s="323"/>
      <c r="N129" s="324"/>
      <c r="O129" s="51">
        <f t="shared" si="56"/>
        <v>0</v>
      </c>
      <c r="P129" s="52" t="e">
        <f t="shared" si="57"/>
        <v>#DIV/0!</v>
      </c>
      <c r="Q129" s="55"/>
      <c r="S129">
        <f t="shared" si="46"/>
        <v>0</v>
      </c>
      <c r="T129" s="54">
        <f>E129+[1]апр!I129</f>
        <v>0</v>
      </c>
      <c r="U129" s="36">
        <f>F129+[1]апр!J129</f>
        <v>0</v>
      </c>
    </row>
    <row r="130" spans="1:21" ht="37.5">
      <c r="A130" s="67" t="s">
        <v>369</v>
      </c>
      <c r="B130" s="57" t="s">
        <v>370</v>
      </c>
      <c r="C130" s="56" t="s">
        <v>16</v>
      </c>
      <c r="D130" s="58"/>
      <c r="E130" s="56"/>
      <c r="F130" s="56"/>
      <c r="G130" s="58">
        <f t="shared" si="49"/>
        <v>0</v>
      </c>
      <c r="H130" s="58">
        <f>D130+[1]июнь!H130</f>
        <v>0</v>
      </c>
      <c r="I130" s="56">
        <f>E130+[1]июнь!I130</f>
        <v>0</v>
      </c>
      <c r="J130" s="58">
        <f>F130+[1]июнь!J130</f>
        <v>40</v>
      </c>
      <c r="K130" s="58">
        <f t="shared" si="50"/>
        <v>40</v>
      </c>
      <c r="L130" s="59" t="e">
        <f t="shared" si="55"/>
        <v>#DIV/0!</v>
      </c>
      <c r="M130" s="325" t="s">
        <v>371</v>
      </c>
      <c r="N130" s="326"/>
      <c r="O130" s="51">
        <f t="shared" si="56"/>
        <v>40</v>
      </c>
      <c r="P130" s="52" t="e">
        <f t="shared" si="57"/>
        <v>#DIV/0!</v>
      </c>
      <c r="Q130" s="61"/>
      <c r="S130">
        <f t="shared" si="46"/>
        <v>0</v>
      </c>
      <c r="T130" s="54">
        <f>E130+[1]апр!I130</f>
        <v>0</v>
      </c>
      <c r="U130" s="36">
        <f>F130+[1]апр!J130</f>
        <v>0</v>
      </c>
    </row>
    <row r="131" spans="1:21">
      <c r="A131" s="67" t="s">
        <v>372</v>
      </c>
      <c r="B131" s="57" t="s">
        <v>373</v>
      </c>
      <c r="C131" s="56" t="s">
        <v>16</v>
      </c>
      <c r="D131" s="58">
        <v>69.783000000000001</v>
      </c>
      <c r="E131" s="56">
        <v>69.75</v>
      </c>
      <c r="F131" s="60"/>
      <c r="G131" s="58">
        <f t="shared" si="49"/>
        <v>-69.75</v>
      </c>
      <c r="H131" s="58">
        <f>D131+[1]июнь!H131</f>
        <v>488.48100000000005</v>
      </c>
      <c r="I131" s="56">
        <f>E131+[1]июнь!I131</f>
        <v>488.25</v>
      </c>
      <c r="J131" s="58">
        <f>F131+[1]июнь!J131</f>
        <v>417.5</v>
      </c>
      <c r="K131" s="58">
        <f t="shared" si="50"/>
        <v>-70.75</v>
      </c>
      <c r="L131" s="59">
        <f t="shared" si="55"/>
        <v>-14.490527393753199</v>
      </c>
      <c r="M131" s="323"/>
      <c r="N131" s="324"/>
      <c r="O131" s="51">
        <f t="shared" si="56"/>
        <v>-70.981000000000051</v>
      </c>
      <c r="P131" s="52">
        <f t="shared" si="57"/>
        <v>-14.530964356853193</v>
      </c>
      <c r="Q131" s="55"/>
      <c r="S131">
        <f t="shared" si="46"/>
        <v>348.91500000000002</v>
      </c>
      <c r="T131" s="54">
        <f>E131+[1]апр!I131</f>
        <v>348.75</v>
      </c>
      <c r="U131" s="36">
        <f>F131+[1]апр!J131</f>
        <v>208.75</v>
      </c>
    </row>
    <row r="132" spans="1:21" ht="56.25">
      <c r="A132" s="67" t="s">
        <v>374</v>
      </c>
      <c r="B132" s="57" t="s">
        <v>375</v>
      </c>
      <c r="C132" s="56" t="s">
        <v>16</v>
      </c>
      <c r="D132" s="58"/>
      <c r="E132" s="56"/>
      <c r="F132" s="56"/>
      <c r="G132" s="58">
        <f t="shared" si="49"/>
        <v>0</v>
      </c>
      <c r="H132" s="58">
        <f>D132+[1]июнь!H132</f>
        <v>0</v>
      </c>
      <c r="I132" s="56">
        <f>E132+[1]июнь!I132</f>
        <v>0</v>
      </c>
      <c r="J132" s="58">
        <f>F132+[1]июнь!J132</f>
        <v>0</v>
      </c>
      <c r="K132" s="58">
        <f t="shared" si="50"/>
        <v>0</v>
      </c>
      <c r="L132" s="59"/>
      <c r="M132" s="323"/>
      <c r="N132" s="324"/>
      <c r="O132" s="51">
        <f t="shared" si="56"/>
        <v>0</v>
      </c>
      <c r="P132" s="52" t="e">
        <f t="shared" si="57"/>
        <v>#DIV/0!</v>
      </c>
      <c r="Q132" s="55"/>
      <c r="S132">
        <f t="shared" si="46"/>
        <v>0</v>
      </c>
      <c r="T132" s="54">
        <f>E132+[1]апр!I132</f>
        <v>0</v>
      </c>
      <c r="U132" s="36">
        <f>F132+[1]апр!J132</f>
        <v>0</v>
      </c>
    </row>
    <row r="133" spans="1:21" ht="75">
      <c r="A133" s="67" t="s">
        <v>376</v>
      </c>
      <c r="B133" s="57" t="s">
        <v>377</v>
      </c>
      <c r="C133" s="56" t="s">
        <v>16</v>
      </c>
      <c r="D133" s="58"/>
      <c r="E133" s="56"/>
      <c r="F133" s="56"/>
      <c r="G133" s="58">
        <f t="shared" si="49"/>
        <v>0</v>
      </c>
      <c r="H133" s="58">
        <f>D133+[1]июнь!H133</f>
        <v>0</v>
      </c>
      <c r="I133" s="56">
        <f>E133+[1]июнь!I133</f>
        <v>0</v>
      </c>
      <c r="J133" s="58">
        <f>F133+[1]июнь!J133</f>
        <v>0</v>
      </c>
      <c r="K133" s="58">
        <f t="shared" si="50"/>
        <v>0</v>
      </c>
      <c r="L133" s="59"/>
      <c r="M133" s="323"/>
      <c r="N133" s="324"/>
      <c r="O133" s="51">
        <f t="shared" si="56"/>
        <v>0</v>
      </c>
      <c r="P133" s="52" t="e">
        <f t="shared" si="57"/>
        <v>#DIV/0!</v>
      </c>
      <c r="Q133" s="55"/>
      <c r="S133">
        <f t="shared" si="46"/>
        <v>0</v>
      </c>
      <c r="T133" s="54">
        <f>E133+[1]апр!I133</f>
        <v>0</v>
      </c>
      <c r="U133" s="36">
        <f>F133+[1]апр!J133</f>
        <v>0</v>
      </c>
    </row>
    <row r="134" spans="1:21">
      <c r="A134" s="67" t="s">
        <v>378</v>
      </c>
      <c r="B134" s="83" t="s">
        <v>379</v>
      </c>
      <c r="C134" s="56" t="s">
        <v>16</v>
      </c>
      <c r="D134" s="58">
        <v>6.4749999999999996</v>
      </c>
      <c r="E134" s="56">
        <v>6.5</v>
      </c>
      <c r="F134" s="68"/>
      <c r="G134" s="58">
        <f t="shared" si="49"/>
        <v>-6.5</v>
      </c>
      <c r="H134" s="58">
        <f>D134+[1]июнь!H134</f>
        <v>45.325000000000003</v>
      </c>
      <c r="I134" s="56">
        <f>E134+[1]июнь!I134</f>
        <v>45.5</v>
      </c>
      <c r="J134" s="58">
        <f>F134+[1]июнь!J134</f>
        <v>39.731999999999999</v>
      </c>
      <c r="K134" s="58">
        <f t="shared" si="50"/>
        <v>-5.7680000000000007</v>
      </c>
      <c r="L134" s="59">
        <f t="shared" si="55"/>
        <v>-12.676923076923078</v>
      </c>
      <c r="M134" s="323"/>
      <c r="N134" s="324"/>
      <c r="O134" s="51">
        <f t="shared" si="56"/>
        <v>-5.5930000000000035</v>
      </c>
      <c r="P134" s="52">
        <f t="shared" si="57"/>
        <v>-12.339768339768346</v>
      </c>
      <c r="Q134" s="55"/>
      <c r="S134">
        <f t="shared" si="46"/>
        <v>32.375</v>
      </c>
      <c r="T134" s="54">
        <f>E134+[1]апр!I134</f>
        <v>32.5</v>
      </c>
      <c r="U134" s="36">
        <f>F134+[1]апр!J134</f>
        <v>0</v>
      </c>
    </row>
    <row r="135" spans="1:21">
      <c r="A135" s="67" t="s">
        <v>380</v>
      </c>
      <c r="B135" s="83" t="s">
        <v>381</v>
      </c>
      <c r="C135" s="56" t="s">
        <v>16</v>
      </c>
      <c r="D135" s="58"/>
      <c r="E135" s="56"/>
      <c r="F135" s="56"/>
      <c r="G135" s="58">
        <f t="shared" si="49"/>
        <v>0</v>
      </c>
      <c r="H135" s="58">
        <f>D135+[1]июнь!H135</f>
        <v>0</v>
      </c>
      <c r="I135" s="56">
        <f>E135+[1]июнь!I135</f>
        <v>0</v>
      </c>
      <c r="J135" s="58">
        <f>F135+[1]июнь!J135</f>
        <v>0</v>
      </c>
      <c r="K135" s="58">
        <f t="shared" si="50"/>
        <v>0</v>
      </c>
      <c r="L135" s="59"/>
      <c r="M135" s="323"/>
      <c r="N135" s="324"/>
      <c r="O135" s="51">
        <f t="shared" si="56"/>
        <v>0</v>
      </c>
      <c r="P135" s="52" t="e">
        <f t="shared" si="57"/>
        <v>#DIV/0!</v>
      </c>
      <c r="Q135" s="55"/>
      <c r="S135">
        <f t="shared" si="46"/>
        <v>0</v>
      </c>
      <c r="T135" s="54">
        <f>E135+[1]апр!I135</f>
        <v>0</v>
      </c>
      <c r="U135" s="36">
        <f>F135+[1]апр!J135</f>
        <v>0</v>
      </c>
    </row>
    <row r="136" spans="1:21" ht="56.25">
      <c r="A136" s="67"/>
      <c r="B136" s="83" t="s">
        <v>382</v>
      </c>
      <c r="C136" s="56" t="s">
        <v>16</v>
      </c>
      <c r="D136" s="58"/>
      <c r="E136" s="56">
        <v>79.167000000000002</v>
      </c>
      <c r="F136" s="60">
        <v>79.17</v>
      </c>
      <c r="G136" s="58">
        <f t="shared" si="49"/>
        <v>3.0000000000001137E-3</v>
      </c>
      <c r="H136" s="58">
        <f>D136+[1]июнь!H136</f>
        <v>0</v>
      </c>
      <c r="I136" s="56">
        <f>E136+[1]июнь!I136</f>
        <v>554.1690000000001</v>
      </c>
      <c r="J136" s="58">
        <f>F136+[1]июнь!J136</f>
        <v>554.18600000000004</v>
      </c>
      <c r="K136" s="58">
        <f t="shared" si="50"/>
        <v>1.6999999999939064E-2</v>
      </c>
      <c r="L136" s="59">
        <f t="shared" si="55"/>
        <v>3.0676562564739382E-3</v>
      </c>
      <c r="M136" s="84"/>
      <c r="N136" s="85"/>
      <c r="O136" s="51">
        <f t="shared" si="56"/>
        <v>554.18600000000004</v>
      </c>
      <c r="P136" s="52" t="e">
        <f t="shared" si="57"/>
        <v>#DIV/0!</v>
      </c>
      <c r="Q136" s="55"/>
      <c r="S136">
        <f t="shared" si="46"/>
        <v>0</v>
      </c>
      <c r="T136" s="54">
        <f>E136+[1]апр!I136</f>
        <v>395.83500000000004</v>
      </c>
      <c r="U136" s="36">
        <f>F136+[1]апр!J136</f>
        <v>395.84600000000006</v>
      </c>
    </row>
    <row r="137" spans="1:21" ht="56.25">
      <c r="A137" s="67"/>
      <c r="B137" s="83" t="s">
        <v>383</v>
      </c>
      <c r="C137" s="56" t="s">
        <v>16</v>
      </c>
      <c r="D137" s="58"/>
      <c r="E137" s="56">
        <v>83.332999999999998</v>
      </c>
      <c r="F137" s="60"/>
      <c r="G137" s="58">
        <f t="shared" si="49"/>
        <v>-83.332999999999998</v>
      </c>
      <c r="H137" s="58">
        <f>D137+[1]июнь!H137</f>
        <v>0</v>
      </c>
      <c r="I137" s="56">
        <f>E137+[1]июнь!I137</f>
        <v>583.3309999999999</v>
      </c>
      <c r="J137" s="58">
        <f>F137+[1]июнь!J137</f>
        <v>500</v>
      </c>
      <c r="K137" s="58">
        <f t="shared" si="50"/>
        <v>-83.330999999999904</v>
      </c>
      <c r="L137" s="59">
        <f t="shared" si="55"/>
        <v>-14.28537142719998</v>
      </c>
      <c r="M137" s="84"/>
      <c r="N137" s="85"/>
      <c r="O137" s="51">
        <f t="shared" si="56"/>
        <v>500</v>
      </c>
      <c r="P137" s="52" t="e">
        <f t="shared" si="57"/>
        <v>#DIV/0!</v>
      </c>
      <c r="Q137" s="55"/>
      <c r="R137" s="36">
        <f>F141-R141</f>
        <v>-319.10599999999977</v>
      </c>
      <c r="S137">
        <f t="shared" ref="S137:S203" si="69">D137*5</f>
        <v>0</v>
      </c>
      <c r="T137" s="54">
        <f>E137+[1]апр!I137</f>
        <v>416.66499999999996</v>
      </c>
      <c r="U137" s="36">
        <f>F137+[1]апр!J137</f>
        <v>250</v>
      </c>
    </row>
    <row r="138" spans="1:21" ht="37.5">
      <c r="A138" s="67"/>
      <c r="B138" s="83" t="s">
        <v>384</v>
      </c>
      <c r="C138" s="56" t="s">
        <v>16</v>
      </c>
      <c r="D138" s="58"/>
      <c r="E138" s="56"/>
      <c r="F138" s="60"/>
      <c r="G138" s="58"/>
      <c r="H138" s="58">
        <f>D138+[1]июнь!H138</f>
        <v>16925.580000000002</v>
      </c>
      <c r="I138" s="56"/>
      <c r="J138" s="58">
        <f>F138+[1]июнь!J138</f>
        <v>241.268</v>
      </c>
      <c r="K138" s="58"/>
      <c r="L138" s="59"/>
      <c r="M138" s="84"/>
      <c r="N138" s="85"/>
      <c r="O138" s="51">
        <f t="shared" si="56"/>
        <v>-16684.312000000002</v>
      </c>
      <c r="P138" s="52">
        <f t="shared" si="57"/>
        <v>-98.574536293586391</v>
      </c>
      <c r="Q138" s="55"/>
      <c r="R138" s="36"/>
      <c r="T138" s="54"/>
      <c r="U138" s="36"/>
    </row>
    <row r="139" spans="1:21" ht="56.25">
      <c r="A139" s="67"/>
      <c r="B139" s="83" t="s">
        <v>385</v>
      </c>
      <c r="C139" s="56" t="s">
        <v>16</v>
      </c>
      <c r="D139" s="58"/>
      <c r="E139" s="56"/>
      <c r="F139" s="60"/>
      <c r="G139" s="58"/>
      <c r="H139" s="58">
        <f>D139+[1]июнь!H139</f>
        <v>16925.580000000002</v>
      </c>
      <c r="I139" s="56"/>
      <c r="J139" s="58">
        <f>F139+[1]июнь!J139</f>
        <v>27.808</v>
      </c>
      <c r="K139" s="58"/>
      <c r="L139" s="59"/>
      <c r="M139" s="84"/>
      <c r="N139" s="85"/>
      <c r="O139" s="51">
        <f t="shared" si="56"/>
        <v>-16897.772000000001</v>
      </c>
      <c r="P139" s="52">
        <f t="shared" si="57"/>
        <v>-99.835704300827501</v>
      </c>
      <c r="Q139" s="55"/>
      <c r="R139" s="36"/>
      <c r="T139" s="54"/>
      <c r="U139" s="36"/>
    </row>
    <row r="140" spans="1:21" ht="56.25">
      <c r="A140" s="67"/>
      <c r="B140" s="83" t="s">
        <v>386</v>
      </c>
      <c r="C140" s="56"/>
      <c r="D140" s="58"/>
      <c r="E140" s="56"/>
      <c r="F140" s="60">
        <v>8.4369999999999994</v>
      </c>
      <c r="G140" s="58"/>
      <c r="H140" s="58"/>
      <c r="I140" s="56"/>
      <c r="J140" s="58"/>
      <c r="K140" s="58"/>
      <c r="L140" s="59"/>
      <c r="M140" s="84"/>
      <c r="N140" s="85"/>
      <c r="O140" s="51"/>
      <c r="P140" s="52"/>
      <c r="Q140" s="55"/>
      <c r="R140" s="36"/>
      <c r="T140" s="54"/>
      <c r="U140" s="36"/>
    </row>
    <row r="141" spans="1:21">
      <c r="A141" s="46" t="s">
        <v>100</v>
      </c>
      <c r="B141" s="47" t="s">
        <v>101</v>
      </c>
      <c r="C141" s="56" t="s">
        <v>16</v>
      </c>
      <c r="D141" s="48">
        <f t="shared" ref="D141:J141" si="70">D142</f>
        <v>3385.116</v>
      </c>
      <c r="E141" s="48">
        <f t="shared" si="70"/>
        <v>2989.2490000000003</v>
      </c>
      <c r="F141" s="48">
        <f t="shared" si="70"/>
        <v>2105.277</v>
      </c>
      <c r="G141" s="58">
        <f t="shared" si="49"/>
        <v>-883.97200000000021</v>
      </c>
      <c r="H141" s="48">
        <f t="shared" si="70"/>
        <v>35988.38212392915</v>
      </c>
      <c r="I141" s="48">
        <f t="shared" si="70"/>
        <v>19624.881780617678</v>
      </c>
      <c r="J141" s="48">
        <f t="shared" si="70"/>
        <v>17442.807000000001</v>
      </c>
      <c r="K141" s="58">
        <f t="shared" si="50"/>
        <v>-2182.0747806176769</v>
      </c>
      <c r="L141" s="59">
        <f t="shared" si="55"/>
        <v>-11.118919364766731</v>
      </c>
      <c r="M141" s="323"/>
      <c r="N141" s="324"/>
      <c r="O141" s="51">
        <f t="shared" si="56"/>
        <v>-18545.575123929149</v>
      </c>
      <c r="P141" s="52">
        <f t="shared" si="57"/>
        <v>-51.532116837222176</v>
      </c>
      <c r="Q141" s="55"/>
      <c r="R141">
        <v>2424.3829999999998</v>
      </c>
      <c r="S141">
        <f t="shared" si="69"/>
        <v>16925.580000000002</v>
      </c>
      <c r="T141" s="54">
        <f>E141+[1]апр!I138</f>
        <v>14946.245000000001</v>
      </c>
      <c r="U141" s="36">
        <f>F141+[1]апр!J138</f>
        <v>11278.473000000002</v>
      </c>
    </row>
    <row r="142" spans="1:21" ht="37.5">
      <c r="A142" s="46">
        <v>6</v>
      </c>
      <c r="B142" s="47" t="s">
        <v>387</v>
      </c>
      <c r="C142" s="46" t="s">
        <v>16</v>
      </c>
      <c r="D142" s="48">
        <f>D143+D148+D149+D150+D151+D152+D153+D154+D157+D159+D175+D179+D180+D182+D187+D186+D191</f>
        <v>3385.116</v>
      </c>
      <c r="E142" s="48">
        <f t="shared" ref="E142:F142" si="71">E143+E148+E149+E150+E151+E152+E153+E154+E157+E159+E175+E179+E180+E182+E187+E186+E191</f>
        <v>2989.2490000000003</v>
      </c>
      <c r="F142" s="48">
        <f t="shared" si="71"/>
        <v>2105.277</v>
      </c>
      <c r="G142" s="58">
        <f>F142-E142</f>
        <v>-883.97200000000021</v>
      </c>
      <c r="H142" s="48">
        <f>H143+H148+H149+H150+H151+H152+H153+H154+H157+H159+H175+H179+H180+H182+H187+H186+H191</f>
        <v>35988.38212392915</v>
      </c>
      <c r="I142" s="48">
        <f t="shared" ref="I142:J142" si="72">I143+I148+I149+I150+I151+I152+I153+I154+I157+I159+I175+I179+I180+I182+I187+I186+I191</f>
        <v>19624.881780617678</v>
      </c>
      <c r="J142" s="48">
        <f t="shared" si="72"/>
        <v>17442.807000000001</v>
      </c>
      <c r="K142" s="58">
        <f t="shared" si="50"/>
        <v>-2182.0747806176769</v>
      </c>
      <c r="L142" s="59">
        <f t="shared" si="55"/>
        <v>-11.118919364766731</v>
      </c>
      <c r="M142" s="323"/>
      <c r="N142" s="324"/>
      <c r="O142" s="51">
        <f t="shared" si="56"/>
        <v>-18545.575123929149</v>
      </c>
      <c r="P142" s="52">
        <f t="shared" si="57"/>
        <v>-51.532116837222176</v>
      </c>
      <c r="Q142" s="55"/>
      <c r="S142">
        <f t="shared" si="69"/>
        <v>16925.580000000002</v>
      </c>
      <c r="T142" s="54">
        <f>E142+[1]апр!I139</f>
        <v>14946.245000000001</v>
      </c>
      <c r="U142" s="36">
        <f>F142+[1]апр!J139</f>
        <v>11278.473000000002</v>
      </c>
    </row>
    <row r="143" spans="1:21">
      <c r="A143" s="46" t="s">
        <v>388</v>
      </c>
      <c r="B143" s="47" t="s">
        <v>389</v>
      </c>
      <c r="C143" s="46" t="s">
        <v>16</v>
      </c>
      <c r="D143" s="48">
        <f t="shared" ref="D143:F143" si="73">D144+D145</f>
        <v>97.608999999999995</v>
      </c>
      <c r="E143" s="48">
        <f t="shared" si="73"/>
        <v>97.582999999999998</v>
      </c>
      <c r="F143" s="48">
        <f t="shared" si="73"/>
        <v>79.150000000000006</v>
      </c>
      <c r="G143" s="58">
        <f t="shared" ref="G143:G207" si="74">F143-E143</f>
        <v>-18.432999999999993</v>
      </c>
      <c r="H143" s="48">
        <f t="shared" ref="H143:J143" si="75">H144+H145</f>
        <v>427.52950656254359</v>
      </c>
      <c r="I143" s="48">
        <f t="shared" si="75"/>
        <v>427.2197806176784</v>
      </c>
      <c r="J143" s="48">
        <f t="shared" si="75"/>
        <v>454.63800000000003</v>
      </c>
      <c r="K143" s="58">
        <f t="shared" ref="K143:K207" si="76">J143-I143</f>
        <v>27.418219382321638</v>
      </c>
      <c r="L143" s="59">
        <f t="shared" si="55"/>
        <v>6.417825350380574</v>
      </c>
      <c r="M143" s="323"/>
      <c r="N143" s="324"/>
      <c r="O143" s="51">
        <f t="shared" si="56"/>
        <v>27.108493437456445</v>
      </c>
      <c r="P143" s="52">
        <f t="shared" si="57"/>
        <v>6.3407304107303126</v>
      </c>
      <c r="Q143" s="55"/>
      <c r="S143">
        <f t="shared" si="69"/>
        <v>488.04499999999996</v>
      </c>
      <c r="T143" s="54">
        <f>E143+[1]апр!I140</f>
        <v>487.91499999999996</v>
      </c>
      <c r="U143" s="36">
        <f>F143+[1]апр!J140</f>
        <v>372.14800000000002</v>
      </c>
    </row>
    <row r="144" spans="1:21" ht="37.5">
      <c r="A144" s="56" t="s">
        <v>390</v>
      </c>
      <c r="B144" s="57" t="s">
        <v>391</v>
      </c>
      <c r="C144" s="56" t="s">
        <v>16</v>
      </c>
      <c r="D144" s="58">
        <v>42.552999999999997</v>
      </c>
      <c r="E144" s="58">
        <v>42.5</v>
      </c>
      <c r="F144" s="58">
        <v>42.439</v>
      </c>
      <c r="G144" s="58">
        <f t="shared" si="74"/>
        <v>-6.0999999999999943E-2</v>
      </c>
      <c r="H144" s="58">
        <f>D144+[1]июнь!H143</f>
        <v>297.87099999999998</v>
      </c>
      <c r="I144" s="58">
        <f>E144+[1]июнь!I143</f>
        <v>297.5</v>
      </c>
      <c r="J144" s="58">
        <f>F144+[1]июнь!J143</f>
        <v>281.97400000000005</v>
      </c>
      <c r="K144" s="58">
        <f t="shared" si="76"/>
        <v>-15.525999999999954</v>
      </c>
      <c r="L144" s="59">
        <f t="shared" si="55"/>
        <v>-5.2188235294117495</v>
      </c>
      <c r="M144" s="323"/>
      <c r="N144" s="324"/>
      <c r="O144" s="51">
        <f t="shared" si="56"/>
        <v>-15.896999999999935</v>
      </c>
      <c r="P144" s="52">
        <f t="shared" si="57"/>
        <v>-5.3368740159330494</v>
      </c>
      <c r="Q144" s="55"/>
      <c r="S144">
        <f t="shared" si="69"/>
        <v>212.76499999999999</v>
      </c>
      <c r="T144" s="54">
        <f>E144+[1]апр!I141</f>
        <v>212.5</v>
      </c>
      <c r="U144" s="36">
        <f>F144+[1]апр!J141</f>
        <v>199.48400000000001</v>
      </c>
    </row>
    <row r="145" spans="1:21">
      <c r="A145" s="56" t="s">
        <v>392</v>
      </c>
      <c r="B145" s="57" t="s">
        <v>42</v>
      </c>
      <c r="C145" s="56" t="s">
        <v>16</v>
      </c>
      <c r="D145" s="58">
        <v>55.055999999999997</v>
      </c>
      <c r="E145" s="56">
        <v>55.082999999999998</v>
      </c>
      <c r="F145" s="56">
        <f>36.711</f>
        <v>36.710999999999999</v>
      </c>
      <c r="G145" s="58">
        <f t="shared" si="74"/>
        <v>-18.372</v>
      </c>
      <c r="H145" s="58">
        <f>D145+[1]июнь!H144</f>
        <v>129.65850656254361</v>
      </c>
      <c r="I145" s="56">
        <f>E145+[1]июнь!I144</f>
        <v>129.7197806176784</v>
      </c>
      <c r="J145" s="58">
        <f>F145+[1]июнь!J144</f>
        <v>172.66399999999999</v>
      </c>
      <c r="K145" s="58">
        <f t="shared" si="76"/>
        <v>42.944219382321592</v>
      </c>
      <c r="L145" s="59">
        <f t="shared" si="55"/>
        <v>33.105374660546637</v>
      </c>
      <c r="M145" s="323"/>
      <c r="N145" s="324"/>
      <c r="O145" s="51">
        <f t="shared" si="56"/>
        <v>43.00549343745638</v>
      </c>
      <c r="P145" s="52">
        <f t="shared" si="57"/>
        <v>33.168277637620129</v>
      </c>
      <c r="Q145" s="55"/>
      <c r="S145">
        <f t="shared" si="69"/>
        <v>275.27999999999997</v>
      </c>
      <c r="T145" s="54">
        <f>E145+[1]апр!I142</f>
        <v>275.41499999999996</v>
      </c>
      <c r="U145" s="36">
        <f>F145+[1]апр!J142</f>
        <v>172.66399999999999</v>
      </c>
    </row>
    <row r="146" spans="1:21" s="94" customFormat="1">
      <c r="A146" s="68"/>
      <c r="B146" s="86" t="s">
        <v>292</v>
      </c>
      <c r="C146" s="87" t="s">
        <v>291</v>
      </c>
      <c r="D146" s="88">
        <v>2816.6669999999999</v>
      </c>
      <c r="E146" s="89">
        <v>2817</v>
      </c>
      <c r="F146" s="89"/>
      <c r="G146" s="60">
        <f t="shared" si="74"/>
        <v>-2817</v>
      </c>
      <c r="H146" s="60">
        <f>D146+[1]июнь!H145</f>
        <v>15205.123999999998</v>
      </c>
      <c r="I146" s="68">
        <f>E146+[1]июнь!I145</f>
        <v>12716.084999999999</v>
      </c>
      <c r="J146" s="58">
        <f>F146+[1]июнь!J145</f>
        <v>552</v>
      </c>
      <c r="K146" s="60">
        <f t="shared" si="76"/>
        <v>-12164.084999999999</v>
      </c>
      <c r="L146" s="90"/>
      <c r="M146" s="336"/>
      <c r="N146" s="337"/>
      <c r="O146" s="91">
        <f t="shared" si="56"/>
        <v>-14653.123999999998</v>
      </c>
      <c r="P146" s="92">
        <f t="shared" si="57"/>
        <v>-96.369644864454912</v>
      </c>
      <c r="Q146" s="93"/>
      <c r="S146" s="94">
        <f t="shared" si="69"/>
        <v>14083.334999999999</v>
      </c>
      <c r="T146" s="95">
        <f>E146+[1]апр!I143</f>
        <v>2817</v>
      </c>
      <c r="U146" s="96">
        <f>F146+[1]апр!J143</f>
        <v>552</v>
      </c>
    </row>
    <row r="147" spans="1:21">
      <c r="A147" s="56"/>
      <c r="B147" s="62" t="s">
        <v>30</v>
      </c>
      <c r="C147" s="63" t="s">
        <v>31</v>
      </c>
      <c r="D147" s="59">
        <f t="shared" ref="D147:F147" si="77">D145/D146*1000</f>
        <v>19.546506562543602</v>
      </c>
      <c r="E147" s="59">
        <f t="shared" si="77"/>
        <v>19.553780617678381</v>
      </c>
      <c r="F147" s="59" t="e">
        <f t="shared" si="77"/>
        <v>#DIV/0!</v>
      </c>
      <c r="G147" s="58" t="e">
        <f t="shared" si="74"/>
        <v>#DIV/0!</v>
      </c>
      <c r="H147" s="59">
        <f t="shared" ref="H147:I147" si="78">H145/H146*1000</f>
        <v>8.5272903109861939</v>
      </c>
      <c r="I147" s="59">
        <f t="shared" si="78"/>
        <v>10.201235727637744</v>
      </c>
      <c r="J147" s="59">
        <f>J145/J146*1000</f>
        <v>312.79710144927537</v>
      </c>
      <c r="K147" s="58">
        <f t="shared" si="76"/>
        <v>302.59586572163761</v>
      </c>
      <c r="L147" s="59"/>
      <c r="M147" s="323"/>
      <c r="N147" s="324"/>
      <c r="O147" s="51">
        <f t="shared" si="56"/>
        <v>304.26981113828919</v>
      </c>
      <c r="P147" s="52">
        <f t="shared" si="57"/>
        <v>3568.1887216421032</v>
      </c>
      <c r="Q147" s="55"/>
      <c r="S147">
        <f t="shared" si="69"/>
        <v>97.732532812718006</v>
      </c>
      <c r="T147" s="54">
        <f>E147+[1]апр!I144</f>
        <v>19.553780617678381</v>
      </c>
      <c r="U147" s="36" t="e">
        <f>F147+[1]апр!J144</f>
        <v>#DIV/0!</v>
      </c>
    </row>
    <row r="148" spans="1:21" ht="37.5">
      <c r="A148" s="56" t="s">
        <v>393</v>
      </c>
      <c r="B148" s="57" t="s">
        <v>394</v>
      </c>
      <c r="C148" s="56" t="s">
        <v>16</v>
      </c>
      <c r="D148" s="58">
        <v>1914.3579999999999</v>
      </c>
      <c r="E148" s="56">
        <v>1416.4169999999999</v>
      </c>
      <c r="F148" s="60">
        <v>1383.2349999999999</v>
      </c>
      <c r="G148" s="58">
        <f t="shared" si="74"/>
        <v>-33.182000000000016</v>
      </c>
      <c r="H148" s="58">
        <f>D148+[1]июнь!H147</f>
        <v>13400.505999999999</v>
      </c>
      <c r="I148" s="56">
        <f>E148+[1]июнь!I147</f>
        <v>9914.9189999999981</v>
      </c>
      <c r="J148" s="58">
        <f>F148+[1]июнь!J147</f>
        <v>9829.648000000001</v>
      </c>
      <c r="K148" s="58">
        <f t="shared" si="76"/>
        <v>-85.270999999997002</v>
      </c>
      <c r="L148" s="59">
        <f>K148/I148*100</f>
        <v>-0.86002719739815336</v>
      </c>
      <c r="M148" s="331"/>
      <c r="N148" s="332"/>
      <c r="O148" s="51">
        <f>J148-H148</f>
        <v>-3570.8579999999984</v>
      </c>
      <c r="P148" s="52">
        <f>O148/H148*100</f>
        <v>-26.647187800221861</v>
      </c>
      <c r="Q148" s="74"/>
      <c r="S148">
        <f t="shared" si="69"/>
        <v>9571.7899999999991</v>
      </c>
      <c r="T148" s="54">
        <f>E148+[1]апр!I145</f>
        <v>7082.0849999999991</v>
      </c>
      <c r="U148" s="36">
        <f>F148+[1]апр!J145</f>
        <v>6801.2839999999997</v>
      </c>
    </row>
    <row r="149" spans="1:21">
      <c r="A149" s="56" t="s">
        <v>395</v>
      </c>
      <c r="B149" s="57" t="s">
        <v>53</v>
      </c>
      <c r="C149" s="56" t="s">
        <v>16</v>
      </c>
      <c r="D149" s="58">
        <v>105.29</v>
      </c>
      <c r="E149" s="58">
        <v>76.5</v>
      </c>
      <c r="F149" s="68">
        <v>86.805000000000007</v>
      </c>
      <c r="G149" s="58">
        <f t="shared" si="74"/>
        <v>10.305000000000007</v>
      </c>
      <c r="H149" s="58">
        <f>D149+[1]июнь!H148</f>
        <v>210.58</v>
      </c>
      <c r="I149" s="56">
        <f>E149+[1]июнь!I148</f>
        <v>535.5</v>
      </c>
      <c r="J149" s="58">
        <f>F149+[1]июнь!J148</f>
        <v>588.32799999999997</v>
      </c>
      <c r="K149" s="58">
        <f t="shared" si="76"/>
        <v>52.827999999999975</v>
      </c>
      <c r="L149" s="59">
        <f t="shared" si="55"/>
        <v>9.8651727357609662</v>
      </c>
      <c r="M149" s="331"/>
      <c r="N149" s="332"/>
      <c r="O149" s="51">
        <f t="shared" ref="O149:O213" si="79">J149-H149</f>
        <v>377.74799999999993</v>
      </c>
      <c r="P149" s="52">
        <f t="shared" ref="P149:P213" si="80">O149/H149*100</f>
        <v>179.38455693798076</v>
      </c>
      <c r="Q149" s="74"/>
      <c r="S149">
        <f t="shared" si="69"/>
        <v>526.45000000000005</v>
      </c>
      <c r="T149" s="54">
        <f>E149+[1]апр!I146</f>
        <v>382.5</v>
      </c>
      <c r="U149" s="36">
        <f>F149+[1]апр!J146</f>
        <v>409.22399999999999</v>
      </c>
    </row>
    <row r="150" spans="1:21">
      <c r="A150" s="56"/>
      <c r="B150" s="57" t="s">
        <v>55</v>
      </c>
      <c r="C150" s="56" t="s">
        <v>16</v>
      </c>
      <c r="D150" s="58">
        <v>84.231999999999999</v>
      </c>
      <c r="E150" s="58">
        <v>63.75</v>
      </c>
      <c r="F150" s="68">
        <v>31.954000000000001</v>
      </c>
      <c r="G150" s="58">
        <f t="shared" si="74"/>
        <v>-31.795999999999999</v>
      </c>
      <c r="H150" s="58">
        <f>D150+[1]июнь!H149</f>
        <v>168.464</v>
      </c>
      <c r="I150" s="56">
        <f>E150+[1]июнь!I149</f>
        <v>446.25</v>
      </c>
      <c r="J150" s="58">
        <f>F150+[1]июнь!J149</f>
        <v>267.97099999999995</v>
      </c>
      <c r="K150" s="58">
        <f t="shared" si="76"/>
        <v>-178.27900000000005</v>
      </c>
      <c r="L150" s="59">
        <f t="shared" si="55"/>
        <v>-39.950476190476202</v>
      </c>
      <c r="M150" s="75"/>
      <c r="N150" s="76"/>
      <c r="O150" s="51">
        <f t="shared" si="79"/>
        <v>99.506999999999948</v>
      </c>
      <c r="P150" s="52">
        <f t="shared" si="80"/>
        <v>59.067219109127144</v>
      </c>
      <c r="Q150" s="74"/>
      <c r="S150">
        <f t="shared" si="69"/>
        <v>421.15999999999997</v>
      </c>
      <c r="T150" s="54">
        <f>E150+[1]апр!I147</f>
        <v>318.75</v>
      </c>
      <c r="U150" s="36">
        <f>F150+[1]апр!J147</f>
        <v>183.44799999999998</v>
      </c>
    </row>
    <row r="151" spans="1:21">
      <c r="A151" s="56"/>
      <c r="B151" s="57" t="s">
        <v>302</v>
      </c>
      <c r="C151" s="56" t="s">
        <v>16</v>
      </c>
      <c r="D151" s="58"/>
      <c r="E151" s="58">
        <v>21.25</v>
      </c>
      <c r="F151" s="68">
        <v>16.048999999999999</v>
      </c>
      <c r="G151" s="58">
        <f t="shared" si="74"/>
        <v>-5.2010000000000005</v>
      </c>
      <c r="H151" s="58">
        <f>D151+[1]июнь!H150</f>
        <v>387.9</v>
      </c>
      <c r="I151" s="56">
        <f>E151+[1]июнь!I150</f>
        <v>127.5</v>
      </c>
      <c r="J151" s="58">
        <f>F151+[1]июнь!J150</f>
        <v>125.40600000000001</v>
      </c>
      <c r="K151" s="58">
        <f t="shared" si="76"/>
        <v>-2.0939999999999941</v>
      </c>
      <c r="L151" s="59">
        <f t="shared" si="55"/>
        <v>-1.6423529411764659</v>
      </c>
      <c r="M151" s="75"/>
      <c r="N151" s="76"/>
      <c r="O151" s="51">
        <f t="shared" si="79"/>
        <v>-262.49399999999997</v>
      </c>
      <c r="P151" s="52">
        <f t="shared" si="80"/>
        <v>-67.67053364269141</v>
      </c>
      <c r="Q151" s="74"/>
      <c r="S151">
        <f t="shared" si="69"/>
        <v>0</v>
      </c>
      <c r="T151" s="54">
        <f>E151+[1]апр!I148</f>
        <v>106.25</v>
      </c>
      <c r="U151" s="36">
        <f>F151+[1]апр!J148</f>
        <v>85.382000000000005</v>
      </c>
    </row>
    <row r="152" spans="1:21">
      <c r="A152" s="56"/>
      <c r="B152" s="57" t="s">
        <v>396</v>
      </c>
      <c r="C152" s="56" t="s">
        <v>16</v>
      </c>
      <c r="D152" s="58"/>
      <c r="E152" s="58"/>
      <c r="F152" s="58"/>
      <c r="G152" s="58">
        <f t="shared" si="74"/>
        <v>0</v>
      </c>
      <c r="H152" s="58">
        <f>D152+[1]июнь!H151</f>
        <v>1195.7449999999999</v>
      </c>
      <c r="I152" s="56">
        <f>E152+[1]июнь!I151</f>
        <v>0</v>
      </c>
      <c r="J152" s="58">
        <f>F152+[1]июнь!J151</f>
        <v>211.14000000000004</v>
      </c>
      <c r="K152" s="58"/>
      <c r="L152" s="59"/>
      <c r="M152" s="75"/>
      <c r="N152" s="76"/>
      <c r="O152" s="51">
        <f t="shared" si="79"/>
        <v>-984.60499999999979</v>
      </c>
      <c r="P152" s="52">
        <f t="shared" si="80"/>
        <v>-82.342389054522485</v>
      </c>
      <c r="Q152" s="74"/>
      <c r="S152">
        <f t="shared" si="69"/>
        <v>0</v>
      </c>
      <c r="T152" s="54">
        <f>E152+[1]апр!I149</f>
        <v>0</v>
      </c>
      <c r="U152" s="36">
        <f>F152+[1]апр!J149</f>
        <v>211.14000000000004</v>
      </c>
    </row>
    <row r="153" spans="1:21">
      <c r="A153" s="56" t="s">
        <v>397</v>
      </c>
      <c r="B153" s="57" t="s">
        <v>115</v>
      </c>
      <c r="C153" s="56" t="s">
        <v>16</v>
      </c>
      <c r="D153" s="58">
        <v>77.58</v>
      </c>
      <c r="E153" s="56">
        <v>77.582999999999998</v>
      </c>
      <c r="F153" s="68">
        <v>62.003999999999998</v>
      </c>
      <c r="G153" s="58">
        <f t="shared" si="74"/>
        <v>-15.579000000000001</v>
      </c>
      <c r="H153" s="58">
        <f>D153+[1]июнь!H152</f>
        <v>198.95</v>
      </c>
      <c r="I153" s="56">
        <f>E153+[1]июнь!I152</f>
        <v>543.0809999999999</v>
      </c>
      <c r="J153" s="58">
        <f>F153+[1]июнь!J152</f>
        <v>863.27599999999995</v>
      </c>
      <c r="K153" s="58">
        <f t="shared" si="76"/>
        <v>320.19500000000005</v>
      </c>
      <c r="L153" s="59">
        <f t="shared" si="55"/>
        <v>58.958976653574716</v>
      </c>
      <c r="M153" s="331" t="s">
        <v>398</v>
      </c>
      <c r="N153" s="332"/>
      <c r="O153" s="51">
        <f t="shared" si="79"/>
        <v>664.32600000000002</v>
      </c>
      <c r="P153" s="52">
        <f t="shared" si="80"/>
        <v>333.9160593113848</v>
      </c>
      <c r="Q153" s="74"/>
      <c r="S153">
        <f t="shared" si="69"/>
        <v>387.9</v>
      </c>
      <c r="T153" s="54">
        <f>E153+[1]апр!I150</f>
        <v>387.91499999999996</v>
      </c>
      <c r="U153" s="36">
        <f>F153+[1]апр!J150</f>
        <v>624.10900000000004</v>
      </c>
    </row>
    <row r="154" spans="1:21">
      <c r="A154" s="46" t="s">
        <v>399</v>
      </c>
      <c r="B154" s="47" t="s">
        <v>400</v>
      </c>
      <c r="C154" s="46" t="s">
        <v>16</v>
      </c>
      <c r="D154" s="48">
        <f t="shared" ref="D154:F154" si="81">D155+D156</f>
        <v>239.149</v>
      </c>
      <c r="E154" s="46">
        <v>47.832999999999998</v>
      </c>
      <c r="F154" s="48">
        <f t="shared" si="81"/>
        <v>62.483000000000004</v>
      </c>
      <c r="G154" s="58">
        <f t="shared" si="74"/>
        <v>14.650000000000006</v>
      </c>
      <c r="H154" s="48">
        <f t="shared" ref="H154" si="82">H155+H156</f>
        <v>616.85799999999995</v>
      </c>
      <c r="I154" s="56">
        <f>E154+[1]июнь!I153</f>
        <v>334.83100000000002</v>
      </c>
      <c r="J154" s="48">
        <f t="shared" ref="J154" si="83">J155+J156</f>
        <v>365.93200000000002</v>
      </c>
      <c r="K154" s="58">
        <f t="shared" si="76"/>
        <v>31.100999999999999</v>
      </c>
      <c r="L154" s="59">
        <f t="shared" si="55"/>
        <v>9.2885664708464866</v>
      </c>
      <c r="M154" s="323"/>
      <c r="N154" s="324"/>
      <c r="O154" s="51">
        <f t="shared" si="79"/>
        <v>-250.92599999999993</v>
      </c>
      <c r="P154" s="52">
        <f t="shared" si="80"/>
        <v>-40.678081503360566</v>
      </c>
      <c r="Q154" s="55"/>
      <c r="S154">
        <f t="shared" si="69"/>
        <v>1195.7449999999999</v>
      </c>
      <c r="T154" s="54">
        <f>E154+[1]апр!I151</f>
        <v>239.16499999999999</v>
      </c>
      <c r="U154" s="36">
        <f>F154+[1]апр!J151</f>
        <v>240.41400000000002</v>
      </c>
    </row>
    <row r="155" spans="1:21" ht="37.5">
      <c r="A155" s="56" t="s">
        <v>401</v>
      </c>
      <c r="B155" s="57" t="s">
        <v>306</v>
      </c>
      <c r="C155" s="56" t="s">
        <v>16</v>
      </c>
      <c r="D155" s="58">
        <v>8.7579999999999991</v>
      </c>
      <c r="E155" s="56"/>
      <c r="F155" s="68">
        <v>50.508000000000003</v>
      </c>
      <c r="G155" s="58">
        <f t="shared" si="74"/>
        <v>50.508000000000003</v>
      </c>
      <c r="H155" s="58">
        <f>D155+[1]июнь!H154</f>
        <v>86.795999999999992</v>
      </c>
      <c r="I155" s="56"/>
      <c r="J155" s="58">
        <f>F155+[1]июнь!J154</f>
        <v>282.10599999999999</v>
      </c>
      <c r="K155" s="58">
        <f t="shared" si="76"/>
        <v>282.10599999999999</v>
      </c>
      <c r="L155" s="59"/>
      <c r="M155" s="323"/>
      <c r="N155" s="324"/>
      <c r="O155" s="51">
        <f t="shared" si="79"/>
        <v>195.31</v>
      </c>
      <c r="P155" s="52">
        <f t="shared" si="80"/>
        <v>225.02189040969634</v>
      </c>
      <c r="Q155" s="55"/>
      <c r="S155">
        <f t="shared" si="69"/>
        <v>43.789999999999992</v>
      </c>
      <c r="T155" s="54">
        <f>E155+[1]апр!I152</f>
        <v>0</v>
      </c>
      <c r="U155" s="36">
        <f>F155+[1]апр!J152</f>
        <v>180.53800000000001</v>
      </c>
    </row>
    <row r="156" spans="1:21">
      <c r="A156" s="56" t="s">
        <v>402</v>
      </c>
      <c r="B156" s="57" t="s">
        <v>403</v>
      </c>
      <c r="C156" s="56"/>
      <c r="D156" s="58">
        <v>230.39099999999999</v>
      </c>
      <c r="E156" s="56"/>
      <c r="F156" s="68">
        <v>11.975</v>
      </c>
      <c r="G156" s="58">
        <f t="shared" si="74"/>
        <v>11.975</v>
      </c>
      <c r="H156" s="58">
        <f>D156+[1]июнь!H155</f>
        <v>530.06200000000001</v>
      </c>
      <c r="I156" s="56"/>
      <c r="J156" s="58">
        <f>F156+[1]июнь!J155</f>
        <v>83.825999999999993</v>
      </c>
      <c r="K156" s="58">
        <f t="shared" si="76"/>
        <v>83.825999999999993</v>
      </c>
      <c r="L156" s="59"/>
      <c r="M156" s="323"/>
      <c r="N156" s="324"/>
      <c r="O156" s="51">
        <f t="shared" si="79"/>
        <v>-446.23599999999999</v>
      </c>
      <c r="P156" s="52">
        <f t="shared" si="80"/>
        <v>-84.18562356856367</v>
      </c>
      <c r="Q156" s="55"/>
      <c r="S156">
        <f t="shared" si="69"/>
        <v>1151.9549999999999</v>
      </c>
      <c r="T156" s="54">
        <f>E156+[1]апр!I153</f>
        <v>0</v>
      </c>
      <c r="U156" s="36">
        <f>F156+[1]апр!J153</f>
        <v>59.876000000000005</v>
      </c>
    </row>
    <row r="157" spans="1:21" ht="93.75">
      <c r="A157" s="46" t="s">
        <v>404</v>
      </c>
      <c r="B157" s="47" t="s">
        <v>405</v>
      </c>
      <c r="C157" s="46" t="s">
        <v>16</v>
      </c>
      <c r="D157" s="48">
        <f t="shared" ref="D157:J157" si="84">D158</f>
        <v>13.856</v>
      </c>
      <c r="E157" s="48">
        <f t="shared" si="84"/>
        <v>13.833</v>
      </c>
      <c r="F157" s="48">
        <f t="shared" si="84"/>
        <v>0</v>
      </c>
      <c r="G157" s="58">
        <f t="shared" si="74"/>
        <v>-13.833</v>
      </c>
      <c r="H157" s="48">
        <f t="shared" si="84"/>
        <v>272.85199999999998</v>
      </c>
      <c r="I157" s="48">
        <f t="shared" si="84"/>
        <v>96.831000000000003</v>
      </c>
      <c r="J157" s="48">
        <f t="shared" si="84"/>
        <v>160.78700000000001</v>
      </c>
      <c r="K157" s="58">
        <f t="shared" si="76"/>
        <v>63.956000000000003</v>
      </c>
      <c r="L157" s="59">
        <f t="shared" ref="L157:L206" si="85">K157/I157*100</f>
        <v>66.049095847404232</v>
      </c>
      <c r="M157" s="323"/>
      <c r="N157" s="324"/>
      <c r="O157" s="51">
        <f t="shared" si="79"/>
        <v>-112.06499999999997</v>
      </c>
      <c r="P157" s="52">
        <f t="shared" si="80"/>
        <v>-41.07171653497133</v>
      </c>
      <c r="Q157" s="55"/>
      <c r="S157">
        <f t="shared" si="69"/>
        <v>69.28</v>
      </c>
      <c r="T157" s="54">
        <f>E157+[1]апр!I154</f>
        <v>69.165000000000006</v>
      </c>
      <c r="U157" s="36">
        <f>F157+[1]апр!J154</f>
        <v>135.75200000000001</v>
      </c>
    </row>
    <row r="158" spans="1:21">
      <c r="A158" s="56" t="s">
        <v>406</v>
      </c>
      <c r="B158" s="57" t="s">
        <v>407</v>
      </c>
      <c r="C158" s="56" t="s">
        <v>16</v>
      </c>
      <c r="D158" s="58">
        <v>13.856</v>
      </c>
      <c r="E158" s="56">
        <v>13.833</v>
      </c>
      <c r="F158" s="68"/>
      <c r="G158" s="58">
        <f t="shared" si="74"/>
        <v>-13.833</v>
      </c>
      <c r="H158" s="58">
        <f>D158+[1]июнь!H157</f>
        <v>272.85199999999998</v>
      </c>
      <c r="I158" s="56">
        <f>E158+[1]июнь!I157</f>
        <v>96.831000000000003</v>
      </c>
      <c r="J158" s="58">
        <f>F158+[1]июнь!J157</f>
        <v>160.78700000000001</v>
      </c>
      <c r="K158" s="58">
        <f t="shared" si="76"/>
        <v>63.956000000000003</v>
      </c>
      <c r="L158" s="59">
        <f t="shared" si="85"/>
        <v>66.049095847404232</v>
      </c>
      <c r="M158" s="323"/>
      <c r="N158" s="324"/>
      <c r="O158" s="51">
        <f t="shared" si="79"/>
        <v>-112.06499999999997</v>
      </c>
      <c r="P158" s="52">
        <f t="shared" si="80"/>
        <v>-41.07171653497133</v>
      </c>
      <c r="Q158" s="55"/>
      <c r="S158">
        <f t="shared" si="69"/>
        <v>69.28</v>
      </c>
      <c r="T158" s="54">
        <f>E158+[1]апр!I155</f>
        <v>69.165000000000006</v>
      </c>
      <c r="U158" s="36">
        <f>F158+[1]апр!J155</f>
        <v>135.75200000000001</v>
      </c>
    </row>
    <row r="159" spans="1:21">
      <c r="A159" s="46" t="s">
        <v>408</v>
      </c>
      <c r="B159" s="47" t="s">
        <v>409</v>
      </c>
      <c r="C159" s="46" t="s">
        <v>16</v>
      </c>
      <c r="D159" s="97">
        <f t="shared" ref="D159" si="86">D160+D163+D166+D169+D172</f>
        <v>71.188999999999993</v>
      </c>
      <c r="E159" s="46">
        <v>72.417000000000002</v>
      </c>
      <c r="F159" s="97">
        <f>F160+F163+F166+F169+F172</f>
        <v>13.124999999999998</v>
      </c>
      <c r="G159" s="58">
        <f t="shared" si="74"/>
        <v>-59.292000000000002</v>
      </c>
      <c r="H159" s="97">
        <f>H160+H163+H166+H169+H172</f>
        <v>6403.2366173666051</v>
      </c>
      <c r="I159" s="56">
        <f>E159+[1]июнь!I158</f>
        <v>506.9190000000001</v>
      </c>
      <c r="J159" s="97">
        <f>J160+J163+J166+J169+J172</f>
        <v>580.84899999999993</v>
      </c>
      <c r="K159" s="58">
        <f t="shared" si="76"/>
        <v>73.929999999999836</v>
      </c>
      <c r="L159" s="59">
        <f t="shared" si="85"/>
        <v>14.58418406096434</v>
      </c>
      <c r="M159" s="323"/>
      <c r="N159" s="324"/>
      <c r="O159" s="51">
        <f t="shared" si="79"/>
        <v>-5822.3876173666049</v>
      </c>
      <c r="P159" s="52">
        <f t="shared" si="80"/>
        <v>-90.928821864482657</v>
      </c>
      <c r="Q159" s="55"/>
      <c r="S159">
        <f t="shared" si="69"/>
        <v>355.94499999999994</v>
      </c>
      <c r="T159" s="54">
        <f>E159+[1]апр!I156</f>
        <v>362.08500000000004</v>
      </c>
      <c r="U159" s="36">
        <f>F159+[1]апр!J156</f>
        <v>539.04300000000001</v>
      </c>
    </row>
    <row r="160" spans="1:21">
      <c r="A160" s="56" t="s">
        <v>410</v>
      </c>
      <c r="B160" s="57" t="s">
        <v>411</v>
      </c>
      <c r="C160" s="56" t="s">
        <v>16</v>
      </c>
      <c r="D160" s="58">
        <v>49.027999999999999</v>
      </c>
      <c r="E160" s="56"/>
      <c r="F160" s="56"/>
      <c r="G160" s="58">
        <f t="shared" si="74"/>
        <v>0</v>
      </c>
      <c r="H160" s="58">
        <f>D160+[1]июнь!H159</f>
        <v>3828.1229506999389</v>
      </c>
      <c r="I160" s="56"/>
      <c r="J160" s="58">
        <f>F160+[1]июнь!J159</f>
        <v>483.976</v>
      </c>
      <c r="K160" s="58">
        <f t="shared" si="76"/>
        <v>483.976</v>
      </c>
      <c r="L160" s="59"/>
      <c r="M160" s="323"/>
      <c r="N160" s="324"/>
      <c r="O160" s="51">
        <f t="shared" si="79"/>
        <v>-3344.1469506999388</v>
      </c>
      <c r="P160" s="52">
        <f t="shared" si="80"/>
        <v>-87.357354864699175</v>
      </c>
      <c r="Q160" s="55"/>
      <c r="S160">
        <f t="shared" si="69"/>
        <v>245.14</v>
      </c>
      <c r="T160" s="54">
        <f>E160+[1]апр!I157</f>
        <v>0</v>
      </c>
      <c r="U160" s="36">
        <f>F160+[1]апр!J157</f>
        <v>483.976</v>
      </c>
    </row>
    <row r="161" spans="1:21">
      <c r="A161" s="56"/>
      <c r="B161" s="71" t="s">
        <v>28</v>
      </c>
      <c r="C161" s="56" t="s">
        <v>412</v>
      </c>
      <c r="D161" s="58">
        <v>13.144</v>
      </c>
      <c r="E161" s="56"/>
      <c r="F161" s="56"/>
      <c r="G161" s="58">
        <f t="shared" si="74"/>
        <v>0</v>
      </c>
      <c r="H161" s="58">
        <f>D161+[1]июнь!H160</f>
        <v>30.902999999999999</v>
      </c>
      <c r="I161" s="56"/>
      <c r="J161" s="58">
        <f>F161+[1]июнь!J160</f>
        <v>81.87</v>
      </c>
      <c r="K161" s="58">
        <f t="shared" si="76"/>
        <v>81.87</v>
      </c>
      <c r="L161" s="59"/>
      <c r="M161" s="331" t="s">
        <v>413</v>
      </c>
      <c r="N161" s="332"/>
      <c r="O161" s="51">
        <f t="shared" si="79"/>
        <v>50.967000000000006</v>
      </c>
      <c r="P161" s="52">
        <f t="shared" si="80"/>
        <v>164.92573536549853</v>
      </c>
      <c r="Q161" s="74"/>
      <c r="S161">
        <f t="shared" si="69"/>
        <v>65.72</v>
      </c>
      <c r="T161" s="54">
        <f>E161+[1]апр!I158</f>
        <v>0</v>
      </c>
      <c r="U161" s="36">
        <f>F161+[1]апр!J158</f>
        <v>81.87</v>
      </c>
    </row>
    <row r="162" spans="1:21">
      <c r="A162" s="56"/>
      <c r="B162" s="71" t="s">
        <v>30</v>
      </c>
      <c r="C162" s="56" t="s">
        <v>31</v>
      </c>
      <c r="D162" s="59">
        <f>D160/D161*1000</f>
        <v>3730.0669506999393</v>
      </c>
      <c r="E162" s="59"/>
      <c r="F162" s="59" t="e">
        <f>F160/F161*1000</f>
        <v>#DIV/0!</v>
      </c>
      <c r="G162" s="58" t="e">
        <f t="shared" si="74"/>
        <v>#DIV/0!</v>
      </c>
      <c r="H162" s="59">
        <f>H160/H161*1000</f>
        <v>123875.44739021904</v>
      </c>
      <c r="I162" s="56"/>
      <c r="J162" s="59">
        <f>J160/J161*1000</f>
        <v>5911.5182606571389</v>
      </c>
      <c r="K162" s="58">
        <f t="shared" si="76"/>
        <v>5911.5182606571389</v>
      </c>
      <c r="L162" s="59"/>
      <c r="M162" s="323"/>
      <c r="N162" s="324"/>
      <c r="O162" s="51">
        <f t="shared" si="79"/>
        <v>-117963.9291295619</v>
      </c>
      <c r="P162" s="52">
        <f t="shared" si="80"/>
        <v>-95.227853149918147</v>
      </c>
      <c r="Q162" s="55"/>
      <c r="S162">
        <f t="shared" si="69"/>
        <v>18650.334753499697</v>
      </c>
      <c r="T162" s="54">
        <f>E162+[1]апр!I159</f>
        <v>0</v>
      </c>
      <c r="U162" s="36" t="e">
        <f>F162+[1]апр!J159</f>
        <v>#DIV/0!</v>
      </c>
    </row>
    <row r="163" spans="1:21">
      <c r="A163" s="56" t="s">
        <v>414</v>
      </c>
      <c r="B163" s="57" t="s">
        <v>415</v>
      </c>
      <c r="C163" s="56" t="s">
        <v>16</v>
      </c>
      <c r="D163" s="58">
        <v>0.92300000000000004</v>
      </c>
      <c r="E163" s="56"/>
      <c r="F163" s="56"/>
      <c r="G163" s="58">
        <f t="shared" si="74"/>
        <v>0</v>
      </c>
      <c r="H163" s="58">
        <f>D163+[1]июнь!H162</f>
        <v>1232.5126666666667</v>
      </c>
      <c r="I163" s="56"/>
      <c r="J163" s="58">
        <f>F163+[1]июнь!J162</f>
        <v>0</v>
      </c>
      <c r="K163" s="58">
        <f t="shared" si="76"/>
        <v>0</v>
      </c>
      <c r="L163" s="59"/>
      <c r="M163" s="323"/>
      <c r="N163" s="324"/>
      <c r="O163" s="51">
        <f t="shared" si="79"/>
        <v>-1232.5126666666667</v>
      </c>
      <c r="P163" s="52">
        <f t="shared" si="80"/>
        <v>-100</v>
      </c>
      <c r="Q163" s="55"/>
      <c r="S163">
        <f t="shared" si="69"/>
        <v>4.6150000000000002</v>
      </c>
      <c r="T163" s="54">
        <f>E163+[1]апр!I160</f>
        <v>0</v>
      </c>
      <c r="U163" s="36">
        <f>F163+[1]апр!J160</f>
        <v>0</v>
      </c>
    </row>
    <row r="164" spans="1:21">
      <c r="A164" s="56"/>
      <c r="B164" s="71" t="s">
        <v>28</v>
      </c>
      <c r="C164" s="56" t="s">
        <v>416</v>
      </c>
      <c r="D164" s="58">
        <v>0.75</v>
      </c>
      <c r="E164" s="56"/>
      <c r="F164" s="56"/>
      <c r="G164" s="58">
        <f t="shared" si="74"/>
        <v>0</v>
      </c>
      <c r="H164" s="58">
        <f>D164+[1]июнь!H163</f>
        <v>12.4</v>
      </c>
      <c r="I164" s="56"/>
      <c r="J164" s="58">
        <f>F164+[1]июнь!J163</f>
        <v>0</v>
      </c>
      <c r="K164" s="58">
        <f t="shared" si="76"/>
        <v>0</v>
      </c>
      <c r="L164" s="59"/>
      <c r="M164" s="323"/>
      <c r="N164" s="324"/>
      <c r="O164" s="51">
        <f t="shared" si="79"/>
        <v>-12.4</v>
      </c>
      <c r="P164" s="52">
        <f t="shared" si="80"/>
        <v>-100</v>
      </c>
      <c r="Q164" s="55"/>
      <c r="S164">
        <f t="shared" si="69"/>
        <v>3.75</v>
      </c>
      <c r="T164" s="54">
        <f>E164+[1]апр!I161</f>
        <v>0</v>
      </c>
      <c r="U164" s="36">
        <f>F164+[1]апр!J161</f>
        <v>0</v>
      </c>
    </row>
    <row r="165" spans="1:21">
      <c r="A165" s="56"/>
      <c r="B165" s="71" t="s">
        <v>30</v>
      </c>
      <c r="C165" s="56" t="s">
        <v>31</v>
      </c>
      <c r="D165" s="59">
        <f>D163/D164*1000</f>
        <v>1230.6666666666667</v>
      </c>
      <c r="E165" s="56"/>
      <c r="F165" s="56"/>
      <c r="G165" s="58">
        <f t="shared" si="74"/>
        <v>0</v>
      </c>
      <c r="H165" s="59">
        <f>H163/H164*1000</f>
        <v>99396.182795698929</v>
      </c>
      <c r="I165" s="56"/>
      <c r="J165" s="56"/>
      <c r="K165" s="58">
        <f t="shared" si="76"/>
        <v>0</v>
      </c>
      <c r="L165" s="59"/>
      <c r="M165" s="323"/>
      <c r="N165" s="324"/>
      <c r="O165" s="51">
        <f t="shared" si="79"/>
        <v>-99396.182795698929</v>
      </c>
      <c r="P165" s="52">
        <f t="shared" si="80"/>
        <v>-100</v>
      </c>
      <c r="Q165" s="55"/>
      <c r="S165">
        <f t="shared" si="69"/>
        <v>6153.3333333333339</v>
      </c>
      <c r="T165" s="54">
        <f>E165+[1]апр!I162</f>
        <v>0</v>
      </c>
      <c r="U165" s="36">
        <f>F165+[1]апр!J162</f>
        <v>0</v>
      </c>
    </row>
    <row r="166" spans="1:21">
      <c r="A166" s="56" t="s">
        <v>417</v>
      </c>
      <c r="B166" s="57" t="s">
        <v>418</v>
      </c>
      <c r="C166" s="56" t="s">
        <v>16</v>
      </c>
      <c r="D166" s="58">
        <v>2.1800000000000002</v>
      </c>
      <c r="E166" s="56"/>
      <c r="F166" s="68">
        <v>1.3120000000000001</v>
      </c>
      <c r="G166" s="58">
        <f t="shared" si="74"/>
        <v>1.3120000000000001</v>
      </c>
      <c r="H166" s="58">
        <f>D166+[1]июнь!H165</f>
        <v>113.36000000000001</v>
      </c>
      <c r="I166" s="56"/>
      <c r="J166" s="58">
        <f>F166+[1]июнь!J165</f>
        <v>19.626999999999999</v>
      </c>
      <c r="K166" s="58">
        <f t="shared" si="76"/>
        <v>19.626999999999999</v>
      </c>
      <c r="L166" s="59"/>
      <c r="M166" s="323"/>
      <c r="N166" s="324"/>
      <c r="O166" s="51">
        <f t="shared" si="79"/>
        <v>-93.733000000000018</v>
      </c>
      <c r="P166" s="52">
        <f t="shared" si="80"/>
        <v>-82.68613267466479</v>
      </c>
      <c r="Q166" s="55"/>
      <c r="S166">
        <f t="shared" si="69"/>
        <v>10.9</v>
      </c>
      <c r="T166" s="54">
        <f>E166+[1]апр!I163</f>
        <v>0</v>
      </c>
      <c r="U166" s="36">
        <f>F166+[1]апр!J163</f>
        <v>14.114999999999998</v>
      </c>
    </row>
    <row r="167" spans="1:21">
      <c r="A167" s="56"/>
      <c r="B167" s="71" t="s">
        <v>28</v>
      </c>
      <c r="C167" s="56" t="s">
        <v>416</v>
      </c>
      <c r="D167" s="64">
        <v>20</v>
      </c>
      <c r="E167" s="56"/>
      <c r="F167" s="56"/>
      <c r="G167" s="58">
        <f t="shared" si="74"/>
        <v>0</v>
      </c>
      <c r="H167" s="58">
        <f>D167+[1]июнь!H166</f>
        <v>135.29</v>
      </c>
      <c r="I167" s="56"/>
      <c r="J167" s="58">
        <f>F167+[1]июнь!J166</f>
        <v>99</v>
      </c>
      <c r="K167" s="58">
        <f t="shared" si="76"/>
        <v>99</v>
      </c>
      <c r="L167" s="59"/>
      <c r="M167" s="323"/>
      <c r="N167" s="324"/>
      <c r="O167" s="51">
        <f t="shared" si="79"/>
        <v>-36.289999999999992</v>
      </c>
      <c r="P167" s="52">
        <f t="shared" si="80"/>
        <v>-26.823859856604326</v>
      </c>
      <c r="Q167" s="55"/>
      <c r="S167">
        <f t="shared" si="69"/>
        <v>100</v>
      </c>
      <c r="T167" s="54">
        <f>E167+[1]апр!I164</f>
        <v>0</v>
      </c>
      <c r="U167" s="36">
        <f>F167+[1]апр!J164</f>
        <v>99</v>
      </c>
    </row>
    <row r="168" spans="1:21">
      <c r="A168" s="56"/>
      <c r="B168" s="71" t="s">
        <v>30</v>
      </c>
      <c r="C168" s="56" t="s">
        <v>31</v>
      </c>
      <c r="D168" s="59">
        <f>D166/D167*1000</f>
        <v>109.00000000000001</v>
      </c>
      <c r="E168" s="59"/>
      <c r="F168" s="59" t="e">
        <f t="shared" ref="F168" si="87">F166/F167*1000</f>
        <v>#DIV/0!</v>
      </c>
      <c r="G168" s="58" t="e">
        <f t="shared" si="74"/>
        <v>#DIV/0!</v>
      </c>
      <c r="H168" s="59">
        <f>H166/H167*1000</f>
        <v>837.90376228841762</v>
      </c>
      <c r="I168" s="56"/>
      <c r="J168" s="59">
        <f t="shared" ref="J168" si="88">J166/J167*1000</f>
        <v>198.25252525252523</v>
      </c>
      <c r="K168" s="58">
        <f t="shared" si="76"/>
        <v>198.25252525252523</v>
      </c>
      <c r="L168" s="59"/>
      <c r="M168" s="323"/>
      <c r="N168" s="324"/>
      <c r="O168" s="51">
        <f t="shared" si="79"/>
        <v>-639.65123703589234</v>
      </c>
      <c r="P168" s="52">
        <f t="shared" si="80"/>
        <v>-76.339463530862616</v>
      </c>
      <c r="Q168" s="55"/>
      <c r="S168">
        <f t="shared" si="69"/>
        <v>545.00000000000011</v>
      </c>
      <c r="T168" s="54">
        <f>E168+[1]апр!I165</f>
        <v>0</v>
      </c>
      <c r="U168" s="36" t="e">
        <f>F168+[1]апр!J165</f>
        <v>#DIV/0!</v>
      </c>
    </row>
    <row r="169" spans="1:21">
      <c r="A169" s="56" t="s">
        <v>419</v>
      </c>
      <c r="B169" s="57" t="s">
        <v>420</v>
      </c>
      <c r="C169" s="56" t="s">
        <v>16</v>
      </c>
      <c r="D169" s="58">
        <v>19.058</v>
      </c>
      <c r="E169" s="56"/>
      <c r="F169" s="60">
        <v>11.1</v>
      </c>
      <c r="G169" s="58">
        <f t="shared" si="74"/>
        <v>11.1</v>
      </c>
      <c r="H169" s="58">
        <f>D169+[1]июнь!H168</f>
        <v>1229.241</v>
      </c>
      <c r="I169" s="56"/>
      <c r="J169" s="58">
        <f>F169+[1]июнь!J168</f>
        <v>66.599999999999994</v>
      </c>
      <c r="K169" s="58">
        <f t="shared" si="76"/>
        <v>66.599999999999994</v>
      </c>
      <c r="L169" s="59"/>
      <c r="M169" s="323"/>
      <c r="N169" s="324"/>
      <c r="O169" s="51">
        <f t="shared" si="79"/>
        <v>-1162.6410000000001</v>
      </c>
      <c r="P169" s="52">
        <f t="shared" si="80"/>
        <v>-94.582022565143859</v>
      </c>
      <c r="Q169" s="55"/>
      <c r="S169">
        <f t="shared" si="69"/>
        <v>95.289999999999992</v>
      </c>
      <c r="T169" s="54">
        <f>E169+[1]апр!I166</f>
        <v>0</v>
      </c>
      <c r="U169" s="36">
        <f>F169+[1]апр!J166</f>
        <v>33.299999999999997</v>
      </c>
    </row>
    <row r="170" spans="1:21">
      <c r="A170" s="56"/>
      <c r="B170" s="71" t="s">
        <v>28</v>
      </c>
      <c r="C170" s="56" t="s">
        <v>416</v>
      </c>
      <c r="D170" s="64">
        <v>16</v>
      </c>
      <c r="E170" s="56"/>
      <c r="F170" s="56"/>
      <c r="G170" s="58">
        <f t="shared" si="74"/>
        <v>0</v>
      </c>
      <c r="H170" s="58">
        <f>D170+[1]июнь!H169</f>
        <v>32</v>
      </c>
      <c r="I170" s="56"/>
      <c r="J170" s="58">
        <f>F170+[1]июнь!J169</f>
        <v>6</v>
      </c>
      <c r="K170" s="58">
        <f t="shared" si="76"/>
        <v>6</v>
      </c>
      <c r="L170" s="59"/>
      <c r="M170" s="323"/>
      <c r="N170" s="324"/>
      <c r="O170" s="51">
        <f t="shared" si="79"/>
        <v>-26</v>
      </c>
      <c r="P170" s="52">
        <f t="shared" si="80"/>
        <v>-81.25</v>
      </c>
      <c r="Q170" s="55"/>
      <c r="S170">
        <f t="shared" si="69"/>
        <v>80</v>
      </c>
      <c r="T170" s="54">
        <f>E170+[1]апр!I167</f>
        <v>0</v>
      </c>
      <c r="U170" s="36">
        <f>F170+[1]апр!J167</f>
        <v>6</v>
      </c>
    </row>
    <row r="171" spans="1:21">
      <c r="A171" s="56"/>
      <c r="B171" s="71" t="s">
        <v>30</v>
      </c>
      <c r="C171" s="56" t="s">
        <v>31</v>
      </c>
      <c r="D171" s="59">
        <f>D169/D170*1000</f>
        <v>1191.125</v>
      </c>
      <c r="E171" s="56"/>
      <c r="F171" s="59" t="e">
        <f>F169/F170*1000</f>
        <v>#DIV/0!</v>
      </c>
      <c r="G171" s="58" t="e">
        <f t="shared" si="74"/>
        <v>#DIV/0!</v>
      </c>
      <c r="H171" s="59">
        <f>H169/H170*1000</f>
        <v>38413.78125</v>
      </c>
      <c r="I171" s="56"/>
      <c r="J171" s="59">
        <f>J169/J170*1000</f>
        <v>11100</v>
      </c>
      <c r="K171" s="58">
        <f t="shared" si="76"/>
        <v>11100</v>
      </c>
      <c r="L171" s="59"/>
      <c r="M171" s="323"/>
      <c r="N171" s="324"/>
      <c r="O171" s="51">
        <f t="shared" si="79"/>
        <v>-27313.78125</v>
      </c>
      <c r="P171" s="52">
        <f t="shared" si="80"/>
        <v>-71.104120347433906</v>
      </c>
      <c r="Q171" s="55"/>
      <c r="S171">
        <f t="shared" si="69"/>
        <v>5955.625</v>
      </c>
      <c r="T171" s="54">
        <f>E171+[1]апр!I168</f>
        <v>0</v>
      </c>
      <c r="U171" s="36" t="e">
        <f>F171+[1]апр!J168</f>
        <v>#DIV/0!</v>
      </c>
    </row>
    <row r="172" spans="1:21">
      <c r="A172" s="56" t="s">
        <v>419</v>
      </c>
      <c r="B172" s="57" t="s">
        <v>421</v>
      </c>
      <c r="C172" s="56" t="s">
        <v>16</v>
      </c>
      <c r="D172" s="58">
        <v>0</v>
      </c>
      <c r="E172" s="56"/>
      <c r="F172" s="68">
        <v>0.71299999999999997</v>
      </c>
      <c r="G172" s="58">
        <f t="shared" si="74"/>
        <v>0.71299999999999997</v>
      </c>
      <c r="H172" s="58">
        <f>D172+[1]июнь!H171</f>
        <v>0</v>
      </c>
      <c r="I172" s="56"/>
      <c r="J172" s="58">
        <f>F172+[1]июнь!J171</f>
        <v>10.645999999999999</v>
      </c>
      <c r="K172" s="58">
        <f t="shared" si="76"/>
        <v>10.645999999999999</v>
      </c>
      <c r="L172" s="59"/>
      <c r="M172" s="323"/>
      <c r="N172" s="324"/>
      <c r="O172" s="51">
        <f t="shared" si="79"/>
        <v>10.645999999999999</v>
      </c>
      <c r="P172" s="52" t="e">
        <f t="shared" si="80"/>
        <v>#DIV/0!</v>
      </c>
      <c r="Q172" s="55"/>
      <c r="S172">
        <f t="shared" si="69"/>
        <v>0</v>
      </c>
      <c r="T172" s="54">
        <f>E172+[1]апр!I169</f>
        <v>0</v>
      </c>
      <c r="U172" s="36">
        <f>F172+[1]апр!J169</f>
        <v>7.6520000000000001</v>
      </c>
    </row>
    <row r="173" spans="1:21">
      <c r="A173" s="56"/>
      <c r="B173" s="71" t="s">
        <v>28</v>
      </c>
      <c r="C173" s="56" t="s">
        <v>416</v>
      </c>
      <c r="D173" s="64">
        <v>0</v>
      </c>
      <c r="E173" s="56"/>
      <c r="F173" s="56"/>
      <c r="G173" s="58">
        <f t="shared" si="74"/>
        <v>0</v>
      </c>
      <c r="H173" s="58">
        <f>D173+[1]июнь!H172</f>
        <v>313.52499999999998</v>
      </c>
      <c r="I173" s="56"/>
      <c r="J173" s="58">
        <f>F173+[1]июнь!J172</f>
        <v>99</v>
      </c>
      <c r="K173" s="58">
        <f t="shared" si="76"/>
        <v>99</v>
      </c>
      <c r="L173" s="59"/>
      <c r="M173" s="323"/>
      <c r="N173" s="324"/>
      <c r="O173" s="51">
        <f t="shared" si="79"/>
        <v>-214.52499999999998</v>
      </c>
      <c r="P173" s="52">
        <f t="shared" si="80"/>
        <v>-68.423570688142888</v>
      </c>
      <c r="Q173" s="55"/>
      <c r="S173">
        <f t="shared" si="69"/>
        <v>0</v>
      </c>
      <c r="T173" s="54">
        <f>E173+[1]апр!I170</f>
        <v>0</v>
      </c>
      <c r="U173" s="36">
        <f>F173+[1]апр!J170</f>
        <v>99</v>
      </c>
    </row>
    <row r="174" spans="1:21">
      <c r="A174" s="56"/>
      <c r="B174" s="71" t="s">
        <v>30</v>
      </c>
      <c r="C174" s="56" t="s">
        <v>31</v>
      </c>
      <c r="D174" s="59" t="e">
        <f>D172/D173*1000</f>
        <v>#DIV/0!</v>
      </c>
      <c r="E174" s="56"/>
      <c r="F174" s="59" t="e">
        <f>F172/F173*1000</f>
        <v>#DIV/0!</v>
      </c>
      <c r="G174" s="58" t="e">
        <f t="shared" si="74"/>
        <v>#DIV/0!</v>
      </c>
      <c r="H174" s="59">
        <f>H172/H173*1000</f>
        <v>0</v>
      </c>
      <c r="I174" s="56"/>
      <c r="J174" s="59">
        <f>J172/J173*1000</f>
        <v>107.53535353535352</v>
      </c>
      <c r="K174" s="58">
        <f t="shared" si="76"/>
        <v>107.53535353535352</v>
      </c>
      <c r="L174" s="59"/>
      <c r="M174" s="323"/>
      <c r="N174" s="324"/>
      <c r="O174" s="51">
        <f t="shared" si="79"/>
        <v>107.53535353535352</v>
      </c>
      <c r="P174" s="52" t="e">
        <f t="shared" si="80"/>
        <v>#DIV/0!</v>
      </c>
      <c r="Q174" s="55"/>
      <c r="S174" t="e">
        <f t="shared" si="69"/>
        <v>#DIV/0!</v>
      </c>
      <c r="T174" s="54">
        <f>E174+[1]апр!I171</f>
        <v>0</v>
      </c>
      <c r="U174" s="36" t="e">
        <f>F174+[1]апр!J171</f>
        <v>#DIV/0!</v>
      </c>
    </row>
    <row r="175" spans="1:21">
      <c r="A175" s="59" t="s">
        <v>422</v>
      </c>
      <c r="B175" s="57" t="s">
        <v>339</v>
      </c>
      <c r="C175" s="56" t="s">
        <v>16</v>
      </c>
      <c r="D175" s="58">
        <v>62.704999999999998</v>
      </c>
      <c r="E175" s="56">
        <v>62.667000000000002</v>
      </c>
      <c r="F175" s="58">
        <f>F176+F177+F178</f>
        <v>122.63</v>
      </c>
      <c r="G175" s="58">
        <f t="shared" si="74"/>
        <v>59.962999999999994</v>
      </c>
      <c r="H175" s="58">
        <f>D175+[1]июнь!H174</f>
        <v>125.41</v>
      </c>
      <c r="I175" s="56">
        <f>E175+[1]июнь!I174</f>
        <v>438.6690000000001</v>
      </c>
      <c r="J175" s="56">
        <f>J176+J177+J178</f>
        <v>517.81100000000004</v>
      </c>
      <c r="K175" s="58">
        <f t="shared" si="76"/>
        <v>79.141999999999939</v>
      </c>
      <c r="L175" s="59">
        <f t="shared" si="85"/>
        <v>18.041393396843617</v>
      </c>
      <c r="M175" s="323"/>
      <c r="N175" s="324"/>
      <c r="O175" s="51">
        <f t="shared" si="79"/>
        <v>392.40100000000007</v>
      </c>
      <c r="P175" s="52">
        <f t="shared" si="80"/>
        <v>312.89450602025363</v>
      </c>
      <c r="Q175" s="55"/>
      <c r="S175">
        <f t="shared" si="69"/>
        <v>313.52499999999998</v>
      </c>
      <c r="T175" s="54">
        <f>E175+[1]апр!I172</f>
        <v>313.33500000000004</v>
      </c>
      <c r="U175" s="36">
        <f>F175+[1]апр!J172</f>
        <v>383.18100000000004</v>
      </c>
    </row>
    <row r="176" spans="1:21">
      <c r="A176" s="59"/>
      <c r="B176" s="57" t="s">
        <v>340</v>
      </c>
      <c r="C176" s="56" t="s">
        <v>16</v>
      </c>
      <c r="D176" s="58"/>
      <c r="E176" s="56"/>
      <c r="F176" s="60">
        <v>110.63</v>
      </c>
      <c r="G176" s="58">
        <f t="shared" si="74"/>
        <v>110.63</v>
      </c>
      <c r="H176" s="58">
        <f>D176+[1]июнь!H175</f>
        <v>0</v>
      </c>
      <c r="I176" s="56"/>
      <c r="J176" s="58">
        <f>F176+[1]июнь!J175</f>
        <v>403.99</v>
      </c>
      <c r="K176" s="58">
        <f t="shared" si="76"/>
        <v>403.99</v>
      </c>
      <c r="L176" s="59"/>
      <c r="M176" s="323"/>
      <c r="N176" s="324"/>
      <c r="O176" s="51">
        <f t="shared" si="79"/>
        <v>403.99</v>
      </c>
      <c r="P176" s="52" t="e">
        <f t="shared" si="80"/>
        <v>#DIV/0!</v>
      </c>
      <c r="Q176" s="55"/>
      <c r="S176">
        <f t="shared" si="69"/>
        <v>0</v>
      </c>
      <c r="T176" s="54">
        <f>E176+[1]апр!I173</f>
        <v>0</v>
      </c>
      <c r="U176" s="36">
        <f>F176+[1]апр!J173</f>
        <v>269.36</v>
      </c>
    </row>
    <row r="177" spans="1:21" ht="37.5">
      <c r="A177" s="59"/>
      <c r="B177" s="57" t="s">
        <v>341</v>
      </c>
      <c r="C177" s="56" t="s">
        <v>16</v>
      </c>
      <c r="D177" s="58"/>
      <c r="E177" s="56"/>
      <c r="F177" s="58">
        <v>12</v>
      </c>
      <c r="G177" s="58">
        <f t="shared" si="74"/>
        <v>12</v>
      </c>
      <c r="H177" s="58">
        <f>D177+[1]июнь!H176</f>
        <v>324.53000000000003</v>
      </c>
      <c r="I177" s="56"/>
      <c r="J177" s="58">
        <f>F177+[1]июнь!J176</f>
        <v>113.821</v>
      </c>
      <c r="K177" s="58">
        <f t="shared" si="76"/>
        <v>113.821</v>
      </c>
      <c r="L177" s="59"/>
      <c r="M177" s="323"/>
      <c r="N177" s="324"/>
      <c r="O177" s="51">
        <f t="shared" si="79"/>
        <v>-210.70900000000003</v>
      </c>
      <c r="P177" s="52">
        <f t="shared" si="80"/>
        <v>-64.927433519243209</v>
      </c>
      <c r="Q177" s="55"/>
      <c r="S177">
        <f t="shared" si="69"/>
        <v>0</v>
      </c>
      <c r="T177" s="54">
        <f>E177+[1]апр!I174</f>
        <v>0</v>
      </c>
      <c r="U177" s="36">
        <f>F177+[1]апр!J174</f>
        <v>113.821</v>
      </c>
    </row>
    <row r="178" spans="1:21">
      <c r="A178" s="59"/>
      <c r="B178" s="57" t="s">
        <v>342</v>
      </c>
      <c r="C178" s="56" t="s">
        <v>16</v>
      </c>
      <c r="D178" s="58"/>
      <c r="E178" s="56"/>
      <c r="F178" s="56"/>
      <c r="G178" s="58">
        <f t="shared" si="74"/>
        <v>0</v>
      </c>
      <c r="H178" s="58">
        <f>D178+[1]июнь!H177</f>
        <v>11.165000000000001</v>
      </c>
      <c r="I178" s="56"/>
      <c r="J178" s="58">
        <f>F178+[1]июнь!J177</f>
        <v>0</v>
      </c>
      <c r="K178" s="58">
        <f t="shared" si="76"/>
        <v>0</v>
      </c>
      <c r="L178" s="59"/>
      <c r="M178" s="323"/>
      <c r="N178" s="324"/>
      <c r="O178" s="51">
        <f t="shared" si="79"/>
        <v>-11.165000000000001</v>
      </c>
      <c r="P178" s="52">
        <f t="shared" si="80"/>
        <v>-100</v>
      </c>
      <c r="Q178" s="55"/>
      <c r="S178">
        <f t="shared" si="69"/>
        <v>0</v>
      </c>
      <c r="T178" s="54">
        <f>E178+[1]апр!I175</f>
        <v>0</v>
      </c>
      <c r="U178" s="36">
        <f>F178+[1]апр!J175</f>
        <v>0</v>
      </c>
    </row>
    <row r="179" spans="1:21">
      <c r="A179" s="59" t="s">
        <v>423</v>
      </c>
      <c r="B179" s="57" t="s">
        <v>424</v>
      </c>
      <c r="C179" s="56" t="s">
        <v>16</v>
      </c>
      <c r="D179" s="58">
        <v>64.906000000000006</v>
      </c>
      <c r="E179" s="56">
        <v>64.917000000000002</v>
      </c>
      <c r="F179" s="56">
        <f>8.554+21.827+13.125+14.236+6.457</f>
        <v>64.198999999999998</v>
      </c>
      <c r="G179" s="58">
        <f t="shared" si="74"/>
        <v>-0.71800000000000352</v>
      </c>
      <c r="H179" s="58">
        <f>D179+[1]июнь!H178</f>
        <v>140.97700000000003</v>
      </c>
      <c r="I179" s="56">
        <f>E179+[1]июнь!I178</f>
        <v>454.4190000000001</v>
      </c>
      <c r="J179" s="58">
        <f>F179+[1]июнь!J178</f>
        <v>521.58799999999997</v>
      </c>
      <c r="K179" s="58">
        <f t="shared" si="76"/>
        <v>67.168999999999869</v>
      </c>
      <c r="L179" s="59">
        <f t="shared" si="85"/>
        <v>14.781292155477621</v>
      </c>
      <c r="M179" s="323"/>
      <c r="N179" s="324"/>
      <c r="O179" s="51">
        <f t="shared" si="79"/>
        <v>380.61099999999993</v>
      </c>
      <c r="P179" s="52">
        <f t="shared" si="80"/>
        <v>269.98091887329127</v>
      </c>
      <c r="Q179" s="55"/>
      <c r="S179">
        <f t="shared" si="69"/>
        <v>324.53000000000003</v>
      </c>
      <c r="T179" s="54">
        <f>E179+[1]апр!I176</f>
        <v>324.58500000000004</v>
      </c>
      <c r="U179" s="36">
        <f>F179+[1]апр!J176</f>
        <v>369.71600000000001</v>
      </c>
    </row>
    <row r="180" spans="1:21" ht="37.5">
      <c r="A180" s="59" t="s">
        <v>425</v>
      </c>
      <c r="B180" s="57" t="s">
        <v>426</v>
      </c>
      <c r="C180" s="56" t="s">
        <v>16</v>
      </c>
      <c r="D180" s="58">
        <f>D181</f>
        <v>2.2330000000000001</v>
      </c>
      <c r="E180" s="56"/>
      <c r="F180" s="56"/>
      <c r="G180" s="58">
        <f t="shared" si="74"/>
        <v>0</v>
      </c>
      <c r="H180" s="58">
        <f>H181</f>
        <v>310.93099999999998</v>
      </c>
      <c r="I180" s="56"/>
      <c r="J180" s="56"/>
      <c r="K180" s="58">
        <f t="shared" si="76"/>
        <v>0</v>
      </c>
      <c r="L180" s="59"/>
      <c r="M180" s="323"/>
      <c r="N180" s="324"/>
      <c r="O180" s="51">
        <f t="shared" si="79"/>
        <v>-310.93099999999998</v>
      </c>
      <c r="P180" s="52">
        <f t="shared" si="80"/>
        <v>-100</v>
      </c>
      <c r="Q180" s="55"/>
      <c r="S180">
        <f t="shared" si="69"/>
        <v>11.165000000000001</v>
      </c>
      <c r="T180" s="54">
        <f>E180+[1]апр!I177</f>
        <v>0</v>
      </c>
      <c r="U180" s="36">
        <f>F180+[1]апр!J177</f>
        <v>0</v>
      </c>
    </row>
    <row r="181" spans="1:21">
      <c r="A181" s="59"/>
      <c r="B181" s="57" t="s">
        <v>328</v>
      </c>
      <c r="C181" s="56" t="s">
        <v>16</v>
      </c>
      <c r="D181" s="58">
        <v>2.2330000000000001</v>
      </c>
      <c r="E181" s="56"/>
      <c r="F181" s="56"/>
      <c r="G181" s="58">
        <f t="shared" si="74"/>
        <v>0</v>
      </c>
      <c r="H181" s="58">
        <f>D181+[1]июнь!H180</f>
        <v>310.93099999999998</v>
      </c>
      <c r="I181" s="56"/>
      <c r="J181" s="58">
        <f>F181+[1]июнь!J180</f>
        <v>0</v>
      </c>
      <c r="K181" s="58">
        <f t="shared" si="76"/>
        <v>0</v>
      </c>
      <c r="L181" s="59"/>
      <c r="M181" s="84"/>
      <c r="N181" s="85"/>
      <c r="O181" s="51">
        <f t="shared" si="79"/>
        <v>-310.93099999999998</v>
      </c>
      <c r="P181" s="52">
        <f t="shared" si="80"/>
        <v>-100</v>
      </c>
      <c r="Q181" s="55"/>
      <c r="S181">
        <f t="shared" si="69"/>
        <v>11.165000000000001</v>
      </c>
      <c r="T181" s="54">
        <f>E181+[1]апр!I178</f>
        <v>0</v>
      </c>
      <c r="U181" s="36">
        <f>F181+[1]апр!J178</f>
        <v>0</v>
      </c>
    </row>
    <row r="182" spans="1:21">
      <c r="A182" s="59" t="s">
        <v>427</v>
      </c>
      <c r="B182" s="47" t="s">
        <v>428</v>
      </c>
      <c r="C182" s="46" t="s">
        <v>16</v>
      </c>
      <c r="D182" s="48">
        <f t="shared" ref="D182:F182" si="89">D183+D184+D185</f>
        <v>318.99799999999999</v>
      </c>
      <c r="E182" s="48">
        <f t="shared" si="89"/>
        <v>637.41600000000005</v>
      </c>
      <c r="F182" s="48">
        <f t="shared" si="89"/>
        <v>0</v>
      </c>
      <c r="G182" s="58">
        <f t="shared" si="74"/>
        <v>-637.41600000000005</v>
      </c>
      <c r="H182" s="48">
        <f t="shared" ref="H182:J182" si="90">H183+H184+H185</f>
        <v>1815.271</v>
      </c>
      <c r="I182" s="48">
        <f t="shared" si="90"/>
        <v>3885.8289999999997</v>
      </c>
      <c r="J182" s="48">
        <f t="shared" si="90"/>
        <v>1726.258</v>
      </c>
      <c r="K182" s="58">
        <f t="shared" si="76"/>
        <v>-2159.5709999999999</v>
      </c>
      <c r="L182" s="59">
        <f t="shared" si="85"/>
        <v>-55.575554148162468</v>
      </c>
      <c r="M182" s="323"/>
      <c r="N182" s="324"/>
      <c r="O182" s="51">
        <f t="shared" si="79"/>
        <v>-89.01299999999992</v>
      </c>
      <c r="P182" s="52">
        <f t="shared" si="80"/>
        <v>-4.9035653629678393</v>
      </c>
      <c r="Q182" s="55"/>
      <c r="S182">
        <f t="shared" si="69"/>
        <v>1594.99</v>
      </c>
      <c r="T182" s="54">
        <f>E182+[1]апр!I179</f>
        <v>3187.0800000000004</v>
      </c>
      <c r="U182" s="36">
        <f>F182+[1]апр!J179</f>
        <v>0</v>
      </c>
    </row>
    <row r="183" spans="1:21" ht="37.5">
      <c r="A183" s="56" t="s">
        <v>429</v>
      </c>
      <c r="B183" s="57" t="s">
        <v>430</v>
      </c>
      <c r="C183" s="56" t="s">
        <v>16</v>
      </c>
      <c r="D183" s="58">
        <v>61.292999999999999</v>
      </c>
      <c r="E183" s="56">
        <v>61.332999999999998</v>
      </c>
      <c r="F183" s="56"/>
      <c r="G183" s="58">
        <f t="shared" si="74"/>
        <v>-61.332999999999998</v>
      </c>
      <c r="H183" s="58">
        <f>D183+[1]июнь!H182</f>
        <v>568.726</v>
      </c>
      <c r="I183" s="56">
        <f>E183+[1]июнь!I182</f>
        <v>429.3309999999999</v>
      </c>
      <c r="J183" s="58">
        <f>F183+[1]июнь!J182</f>
        <v>0</v>
      </c>
      <c r="K183" s="58">
        <f t="shared" si="76"/>
        <v>-429.3309999999999</v>
      </c>
      <c r="L183" s="59">
        <f t="shared" si="85"/>
        <v>-100</v>
      </c>
      <c r="M183" s="323"/>
      <c r="N183" s="324"/>
      <c r="O183" s="51">
        <f t="shared" si="79"/>
        <v>-568.726</v>
      </c>
      <c r="P183" s="52">
        <f t="shared" si="80"/>
        <v>-100</v>
      </c>
      <c r="Q183" s="55"/>
      <c r="S183">
        <f t="shared" si="69"/>
        <v>306.46499999999997</v>
      </c>
      <c r="T183" s="54">
        <f>E183+[1]апр!I180</f>
        <v>306.66499999999996</v>
      </c>
      <c r="U183" s="36">
        <f>F183+[1]апр!J180</f>
        <v>0</v>
      </c>
    </row>
    <row r="184" spans="1:21">
      <c r="A184" s="56" t="s">
        <v>431</v>
      </c>
      <c r="B184" s="57" t="s">
        <v>432</v>
      </c>
      <c r="C184" s="56" t="s">
        <v>16</v>
      </c>
      <c r="D184" s="58">
        <v>168.477</v>
      </c>
      <c r="E184" s="56">
        <v>486.83300000000003</v>
      </c>
      <c r="F184" s="56"/>
      <c r="G184" s="58">
        <f t="shared" si="74"/>
        <v>-486.83300000000003</v>
      </c>
      <c r="H184" s="58">
        <f>D184+[1]июнь!H183</f>
        <v>815.49900000000002</v>
      </c>
      <c r="I184" s="56">
        <f>E184+[1]июнь!I183</f>
        <v>2920.998</v>
      </c>
      <c r="J184" s="58">
        <f>F184+[1]июнь!J183</f>
        <v>1454.7470000000001</v>
      </c>
      <c r="K184" s="58">
        <f t="shared" si="76"/>
        <v>-1466.251</v>
      </c>
      <c r="L184" s="59">
        <f t="shared" si="85"/>
        <v>-50.196918998232796</v>
      </c>
      <c r="M184" s="331" t="s">
        <v>433</v>
      </c>
      <c r="N184" s="332"/>
      <c r="O184" s="51">
        <f t="shared" si="79"/>
        <v>639.24800000000005</v>
      </c>
      <c r="P184" s="52">
        <f t="shared" si="80"/>
        <v>78.387343209495057</v>
      </c>
      <c r="Q184" s="74"/>
      <c r="S184">
        <f t="shared" si="69"/>
        <v>842.38499999999999</v>
      </c>
      <c r="T184" s="54">
        <f>E184+[1]апр!I181</f>
        <v>2434.165</v>
      </c>
      <c r="U184" s="36">
        <f>F184+[1]апр!J181</f>
        <v>0</v>
      </c>
    </row>
    <row r="185" spans="1:21">
      <c r="A185" s="56" t="s">
        <v>434</v>
      </c>
      <c r="B185" s="57" t="s">
        <v>435</v>
      </c>
      <c r="C185" s="56" t="s">
        <v>16</v>
      </c>
      <c r="D185" s="58">
        <v>89.227999999999994</v>
      </c>
      <c r="E185" s="58">
        <v>89.25</v>
      </c>
      <c r="F185" s="56"/>
      <c r="G185" s="58">
        <f t="shared" si="74"/>
        <v>-89.25</v>
      </c>
      <c r="H185" s="58">
        <f>D185+[1]июнь!H184</f>
        <v>431.04599999999999</v>
      </c>
      <c r="I185" s="56">
        <f>E185+[1]июнь!I184</f>
        <v>535.5</v>
      </c>
      <c r="J185" s="58">
        <f>F185+[1]июнь!J184</f>
        <v>271.51100000000002</v>
      </c>
      <c r="K185" s="58">
        <f t="shared" si="76"/>
        <v>-263.98899999999998</v>
      </c>
      <c r="L185" s="59">
        <f t="shared" si="85"/>
        <v>-49.297665732959842</v>
      </c>
      <c r="M185" s="331" t="s">
        <v>433</v>
      </c>
      <c r="N185" s="332"/>
      <c r="O185" s="51">
        <f t="shared" si="79"/>
        <v>-159.53499999999997</v>
      </c>
      <c r="P185" s="52">
        <f t="shared" si="80"/>
        <v>-37.011131062578002</v>
      </c>
      <c r="Q185" s="74"/>
      <c r="S185">
        <f t="shared" si="69"/>
        <v>446.14</v>
      </c>
      <c r="T185" s="54">
        <f>E185+[1]апр!I182</f>
        <v>446.25</v>
      </c>
      <c r="U185" s="36">
        <f>F185+[1]апр!J182</f>
        <v>0</v>
      </c>
    </row>
    <row r="186" spans="1:21" ht="56.25">
      <c r="A186" s="56" t="s">
        <v>436</v>
      </c>
      <c r="B186" s="57" t="s">
        <v>437</v>
      </c>
      <c r="C186" s="56" t="s">
        <v>16</v>
      </c>
      <c r="D186" s="58">
        <v>95.709000000000003</v>
      </c>
      <c r="E186" s="56">
        <v>93.167000000000002</v>
      </c>
      <c r="F186" s="56">
        <v>96.938000000000002</v>
      </c>
      <c r="G186" s="58">
        <f t="shared" si="74"/>
        <v>3.7710000000000008</v>
      </c>
      <c r="H186" s="58">
        <f>D186+[1]июнь!H185</f>
        <v>287.68799999999999</v>
      </c>
      <c r="I186" s="56">
        <f>E186+[1]июнь!I185</f>
        <v>559.00200000000007</v>
      </c>
      <c r="J186" s="58">
        <f>F186+[1]июнь!J185</f>
        <v>597.74599999999998</v>
      </c>
      <c r="K186" s="58">
        <f t="shared" si="76"/>
        <v>38.743999999999915</v>
      </c>
      <c r="L186" s="59">
        <f t="shared" si="85"/>
        <v>6.9309233240668027</v>
      </c>
      <c r="M186" s="325" t="s">
        <v>438</v>
      </c>
      <c r="N186" s="326"/>
      <c r="O186" s="51">
        <f t="shared" si="79"/>
        <v>310.05799999999999</v>
      </c>
      <c r="P186" s="52">
        <f t="shared" si="80"/>
        <v>107.77578487806234</v>
      </c>
      <c r="Q186" s="61"/>
      <c r="S186">
        <f t="shared" si="69"/>
        <v>478.54500000000002</v>
      </c>
      <c r="T186" s="54">
        <f>E186+[1]апр!I183</f>
        <v>465.83500000000004</v>
      </c>
      <c r="U186" s="36">
        <f>F186+[1]апр!J183</f>
        <v>411.61200000000002</v>
      </c>
    </row>
    <row r="187" spans="1:21" ht="37.5">
      <c r="A187" s="46" t="s">
        <v>439</v>
      </c>
      <c r="B187" s="47" t="s">
        <v>440</v>
      </c>
      <c r="C187" s="46" t="s">
        <v>16</v>
      </c>
      <c r="D187" s="48">
        <f t="shared" ref="D187:F187" si="91">D188+D189+D190</f>
        <v>50.518000000000001</v>
      </c>
      <c r="E187" s="48">
        <v>50.5</v>
      </c>
      <c r="F187" s="48">
        <f t="shared" si="91"/>
        <v>0</v>
      </c>
      <c r="G187" s="58">
        <f t="shared" si="74"/>
        <v>-50.5</v>
      </c>
      <c r="H187" s="48">
        <f t="shared" ref="H187:J187" si="92">H188+H189+H190</f>
        <v>1147.4560000000001</v>
      </c>
      <c r="I187" s="48">
        <f t="shared" si="92"/>
        <v>0</v>
      </c>
      <c r="J187" s="48">
        <f t="shared" si="92"/>
        <v>0</v>
      </c>
      <c r="K187" s="58">
        <f t="shared" si="76"/>
        <v>0</v>
      </c>
      <c r="L187" s="59" t="e">
        <f t="shared" si="85"/>
        <v>#DIV/0!</v>
      </c>
      <c r="M187" s="338" t="s">
        <v>441</v>
      </c>
      <c r="N187" s="339"/>
      <c r="O187" s="51">
        <f t="shared" si="79"/>
        <v>-1147.4560000000001</v>
      </c>
      <c r="P187" s="52">
        <f t="shared" si="80"/>
        <v>-100</v>
      </c>
      <c r="Q187" s="98"/>
      <c r="R187" s="48">
        <f>R188+R189+R190</f>
        <v>343.50800000000004</v>
      </c>
      <c r="S187">
        <f t="shared" si="69"/>
        <v>252.59</v>
      </c>
      <c r="T187" s="54">
        <f>E187+[1]апр!I184</f>
        <v>252.5</v>
      </c>
      <c r="U187" s="36">
        <f>F187+[1]апр!J184</f>
        <v>0</v>
      </c>
    </row>
    <row r="188" spans="1:21">
      <c r="A188" s="56" t="s">
        <v>442</v>
      </c>
      <c r="B188" s="57" t="s">
        <v>443</v>
      </c>
      <c r="C188" s="56" t="s">
        <v>16</v>
      </c>
      <c r="D188" s="58">
        <v>19.254000000000001</v>
      </c>
      <c r="E188" s="56"/>
      <c r="F188" s="58"/>
      <c r="G188" s="58">
        <f t="shared" si="74"/>
        <v>0</v>
      </c>
      <c r="H188" s="58">
        <f>D188+[1]июнь!H187</f>
        <v>151.00799999999998</v>
      </c>
      <c r="I188" s="56">
        <f>E188+[1]июнь!I187</f>
        <v>0</v>
      </c>
      <c r="J188" s="58">
        <f>F188+[1]июнь!J187</f>
        <v>0</v>
      </c>
      <c r="K188" s="58">
        <f t="shared" si="76"/>
        <v>0</v>
      </c>
      <c r="L188" s="59"/>
      <c r="M188" s="323"/>
      <c r="N188" s="324"/>
      <c r="O188" s="51">
        <f t="shared" si="79"/>
        <v>-151.00799999999998</v>
      </c>
      <c r="P188" s="52">
        <f t="shared" si="80"/>
        <v>-100</v>
      </c>
      <c r="Q188" s="85"/>
      <c r="R188" s="58">
        <v>130.12</v>
      </c>
      <c r="S188">
        <f t="shared" si="69"/>
        <v>96.27000000000001</v>
      </c>
      <c r="T188" s="54">
        <f>E188+[1]апр!I185</f>
        <v>0</v>
      </c>
      <c r="U188" s="36">
        <f>F188+[1]апр!J185</f>
        <v>0</v>
      </c>
    </row>
    <row r="189" spans="1:21">
      <c r="A189" s="56" t="s">
        <v>444</v>
      </c>
      <c r="B189" s="57" t="s">
        <v>445</v>
      </c>
      <c r="C189" s="56" t="s">
        <v>16</v>
      </c>
      <c r="D189" s="58">
        <v>8.7639999999999993</v>
      </c>
      <c r="E189" s="56"/>
      <c r="F189" s="56"/>
      <c r="G189" s="58">
        <f t="shared" si="74"/>
        <v>0</v>
      </c>
      <c r="H189" s="58">
        <f>D189+[1]июнь!H188</f>
        <v>951.44800000000021</v>
      </c>
      <c r="I189" s="56">
        <f>E189+[1]июнь!I188</f>
        <v>0</v>
      </c>
      <c r="J189" s="58">
        <f>F189+[1]июнь!J188</f>
        <v>0</v>
      </c>
      <c r="K189" s="58">
        <f t="shared" si="76"/>
        <v>0</v>
      </c>
      <c r="L189" s="59"/>
      <c r="M189" s="323"/>
      <c r="N189" s="324"/>
      <c r="O189" s="51">
        <f t="shared" si="79"/>
        <v>-951.44800000000021</v>
      </c>
      <c r="P189" s="52">
        <f t="shared" si="80"/>
        <v>-100</v>
      </c>
      <c r="Q189" s="85"/>
      <c r="R189" s="56">
        <v>15.369</v>
      </c>
      <c r="S189">
        <f t="shared" si="69"/>
        <v>43.819999999999993</v>
      </c>
      <c r="T189" s="54">
        <f>E189+[1]апр!I186</f>
        <v>0</v>
      </c>
      <c r="U189" s="36">
        <f>F189+[1]апр!J186</f>
        <v>0</v>
      </c>
    </row>
    <row r="190" spans="1:21">
      <c r="A190" s="56" t="s">
        <v>446</v>
      </c>
      <c r="B190" s="57" t="s">
        <v>447</v>
      </c>
      <c r="C190" s="56" t="s">
        <v>16</v>
      </c>
      <c r="D190" s="58">
        <v>22.5</v>
      </c>
      <c r="E190" s="56"/>
      <c r="F190" s="56"/>
      <c r="G190" s="58">
        <f t="shared" si="74"/>
        <v>0</v>
      </c>
      <c r="H190" s="58">
        <f>D190+[1]июнь!H189</f>
        <v>45</v>
      </c>
      <c r="I190" s="56">
        <f>E190+[1]июнь!I189</f>
        <v>0</v>
      </c>
      <c r="J190" s="58">
        <f>F190+[1]июнь!J189</f>
        <v>0</v>
      </c>
      <c r="K190" s="58">
        <f t="shared" si="76"/>
        <v>0</v>
      </c>
      <c r="L190" s="59"/>
      <c r="M190" s="323"/>
      <c r="N190" s="324"/>
      <c r="O190" s="51">
        <f t="shared" si="79"/>
        <v>-45</v>
      </c>
      <c r="P190" s="52">
        <f t="shared" si="80"/>
        <v>-100</v>
      </c>
      <c r="Q190" s="85"/>
      <c r="R190" s="56">
        <v>198.01900000000001</v>
      </c>
      <c r="S190">
        <f t="shared" si="69"/>
        <v>112.5</v>
      </c>
      <c r="T190" s="54">
        <f>E190+[1]апр!I187</f>
        <v>0</v>
      </c>
      <c r="U190" s="36">
        <f>F190+[1]апр!J187</f>
        <v>0</v>
      </c>
    </row>
    <row r="191" spans="1:21">
      <c r="A191" s="46" t="s">
        <v>448</v>
      </c>
      <c r="B191" s="47" t="s">
        <v>449</v>
      </c>
      <c r="C191" s="46" t="s">
        <v>16</v>
      </c>
      <c r="D191" s="48">
        <f>D192+D193+D194+D195+D200+D201+D202+D203+D207</f>
        <v>186.78400000000005</v>
      </c>
      <c r="E191" s="48">
        <f>E192+E193+E194+E195+E200+E201+E202+E203+E207</f>
        <v>193.416</v>
      </c>
      <c r="F191" s="48">
        <f>F192+F193+F194+F195+F200+F201+F202+F203+F207</f>
        <v>86.704999999999998</v>
      </c>
      <c r="G191" s="58">
        <f t="shared" si="74"/>
        <v>-106.711</v>
      </c>
      <c r="H191" s="48">
        <f>H192+H193+H194+H195+H200+H201+H202+H203+H207</f>
        <v>8878.0280000000002</v>
      </c>
      <c r="I191" s="48">
        <f>I192+I193+I194+I195+I200+I201+I202+I203+I207</f>
        <v>1353.9119999999998</v>
      </c>
      <c r="J191" s="48">
        <f>J192+J193+J194+J195+J200+J201+J202+J203+J207</f>
        <v>631.42900000000009</v>
      </c>
      <c r="K191" s="58">
        <f t="shared" si="76"/>
        <v>-722.48299999999972</v>
      </c>
      <c r="L191" s="59">
        <f t="shared" si="85"/>
        <v>-53.362626226815323</v>
      </c>
      <c r="M191" s="333"/>
      <c r="N191" s="324"/>
      <c r="O191" s="51">
        <f t="shared" si="79"/>
        <v>-8246.5990000000002</v>
      </c>
      <c r="P191" s="52">
        <f t="shared" si="80"/>
        <v>-92.887733627332551</v>
      </c>
      <c r="Q191" s="55"/>
      <c r="S191">
        <f t="shared" si="69"/>
        <v>933.9200000000003</v>
      </c>
      <c r="T191" s="54">
        <f>E191+[1]апр!I188</f>
        <v>967.07999999999993</v>
      </c>
      <c r="U191" s="36">
        <f>F191+[1]апр!J188</f>
        <v>512.02</v>
      </c>
    </row>
    <row r="192" spans="1:21">
      <c r="A192" s="67" t="s">
        <v>450</v>
      </c>
      <c r="B192" s="57" t="s">
        <v>451</v>
      </c>
      <c r="C192" s="56" t="s">
        <v>16</v>
      </c>
      <c r="D192" s="58">
        <v>0</v>
      </c>
      <c r="E192" s="56"/>
      <c r="F192" s="56"/>
      <c r="G192" s="58">
        <f t="shared" si="74"/>
        <v>0</v>
      </c>
      <c r="H192" s="58">
        <f>D192+[1]июнь!H191</f>
        <v>7.4550000000000001</v>
      </c>
      <c r="I192" s="56">
        <f>E192+[1]июнь!I191</f>
        <v>0</v>
      </c>
      <c r="J192" s="58">
        <f>F192+[1]июнь!J191</f>
        <v>0</v>
      </c>
      <c r="K192" s="58">
        <f t="shared" si="76"/>
        <v>0</v>
      </c>
      <c r="L192" s="59"/>
      <c r="M192" s="323"/>
      <c r="N192" s="324"/>
      <c r="O192" s="51">
        <f t="shared" si="79"/>
        <v>-7.4550000000000001</v>
      </c>
      <c r="P192" s="52">
        <f t="shared" si="80"/>
        <v>-100</v>
      </c>
      <c r="Q192" s="55"/>
      <c r="S192">
        <f t="shared" si="69"/>
        <v>0</v>
      </c>
      <c r="T192" s="54">
        <f>E192+[1]апр!I189</f>
        <v>0</v>
      </c>
      <c r="U192" s="36">
        <f>F192+[1]апр!J189</f>
        <v>0</v>
      </c>
    </row>
    <row r="193" spans="1:21">
      <c r="A193" s="67" t="s">
        <v>452</v>
      </c>
      <c r="B193" s="57" t="s">
        <v>453</v>
      </c>
      <c r="C193" s="56" t="s">
        <v>16</v>
      </c>
      <c r="D193" s="58">
        <v>15.651</v>
      </c>
      <c r="E193" s="58">
        <v>22.25</v>
      </c>
      <c r="F193" s="68">
        <v>21.893999999999998</v>
      </c>
      <c r="G193" s="58">
        <f t="shared" si="74"/>
        <v>-0.35600000000000165</v>
      </c>
      <c r="H193" s="58">
        <f>D193+[1]июнь!H192</f>
        <v>779.09699999999998</v>
      </c>
      <c r="I193" s="56">
        <f>E193+[1]июнь!I192</f>
        <v>155.75</v>
      </c>
      <c r="J193" s="58">
        <f>F193+[1]июнь!J192</f>
        <v>207.84500000000003</v>
      </c>
      <c r="K193" s="58">
        <f t="shared" si="76"/>
        <v>52.095000000000027</v>
      </c>
      <c r="L193" s="59">
        <f t="shared" si="85"/>
        <v>33.447833065810613</v>
      </c>
      <c r="M193" s="323"/>
      <c r="N193" s="324"/>
      <c r="O193" s="51">
        <f t="shared" si="79"/>
        <v>-571.25199999999995</v>
      </c>
      <c r="P193" s="52">
        <f t="shared" si="80"/>
        <v>-73.322320583958088</v>
      </c>
      <c r="Q193" s="55"/>
      <c r="S193">
        <f t="shared" si="69"/>
        <v>78.254999999999995</v>
      </c>
      <c r="T193" s="54">
        <f>E193+[1]апр!I190</f>
        <v>111.25</v>
      </c>
      <c r="U193" s="36">
        <f>F193+[1]апр!J190</f>
        <v>153.24900000000002</v>
      </c>
    </row>
    <row r="194" spans="1:21" ht="37.5">
      <c r="A194" s="67" t="s">
        <v>454</v>
      </c>
      <c r="B194" s="57" t="s">
        <v>455</v>
      </c>
      <c r="C194" s="56" t="s">
        <v>16</v>
      </c>
      <c r="D194" s="58">
        <v>1.4910000000000001</v>
      </c>
      <c r="E194" s="58">
        <v>1.5</v>
      </c>
      <c r="F194" s="60">
        <v>3</v>
      </c>
      <c r="G194" s="58">
        <f t="shared" si="74"/>
        <v>1.5</v>
      </c>
      <c r="H194" s="58">
        <f>D194+[1]июнь!H193</f>
        <v>169.80200000000002</v>
      </c>
      <c r="I194" s="56">
        <f>E194+[1]июнь!I193</f>
        <v>10.5</v>
      </c>
      <c r="J194" s="58">
        <f>F194+[1]июнь!J193</f>
        <v>13.09</v>
      </c>
      <c r="K194" s="58">
        <f t="shared" si="76"/>
        <v>2.59</v>
      </c>
      <c r="L194" s="59">
        <f t="shared" si="85"/>
        <v>24.666666666666664</v>
      </c>
      <c r="M194" s="323"/>
      <c r="N194" s="324"/>
      <c r="O194" s="51">
        <f t="shared" si="79"/>
        <v>-156.71200000000002</v>
      </c>
      <c r="P194" s="52">
        <f t="shared" si="80"/>
        <v>-92.29102130716953</v>
      </c>
      <c r="Q194" s="55"/>
      <c r="S194">
        <f t="shared" si="69"/>
        <v>7.4550000000000001</v>
      </c>
      <c r="T194" s="54">
        <f>E194+[1]апр!I191</f>
        <v>7.5</v>
      </c>
      <c r="U194" s="36">
        <f>F194+[1]апр!J191</f>
        <v>12.09</v>
      </c>
    </row>
    <row r="195" spans="1:21" ht="37.5">
      <c r="A195" s="67" t="s">
        <v>456</v>
      </c>
      <c r="B195" s="57" t="s">
        <v>457</v>
      </c>
      <c r="C195" s="56" t="s">
        <v>16</v>
      </c>
      <c r="D195" s="58">
        <f t="shared" ref="D195:F195" si="93">D196+D197+D198+D199</f>
        <v>149.55900000000003</v>
      </c>
      <c r="E195" s="58">
        <f t="shared" si="93"/>
        <v>149.583</v>
      </c>
      <c r="F195" s="58">
        <f t="shared" si="93"/>
        <v>61.141000000000005</v>
      </c>
      <c r="G195" s="58">
        <f t="shared" si="74"/>
        <v>-88.441999999999993</v>
      </c>
      <c r="H195" s="58">
        <f t="shared" ref="H195:J195" si="94">H196+H197+H198+H199</f>
        <v>511.93299999999999</v>
      </c>
      <c r="I195" s="58">
        <f t="shared" si="94"/>
        <v>1047.0809999999999</v>
      </c>
      <c r="J195" s="58">
        <f t="shared" si="94"/>
        <v>397.048</v>
      </c>
      <c r="K195" s="58">
        <f t="shared" si="76"/>
        <v>-650.0329999999999</v>
      </c>
      <c r="L195" s="59">
        <f t="shared" si="85"/>
        <v>-62.080488519990325</v>
      </c>
      <c r="M195" s="323"/>
      <c r="N195" s="324"/>
      <c r="O195" s="51">
        <f t="shared" si="79"/>
        <v>-114.88499999999999</v>
      </c>
      <c r="P195" s="52">
        <f t="shared" si="80"/>
        <v>-22.44141323180963</v>
      </c>
      <c r="Q195" s="55"/>
      <c r="S195">
        <f t="shared" si="69"/>
        <v>747.79500000000007</v>
      </c>
      <c r="T195" s="54">
        <f>E195+[1]апр!I192</f>
        <v>747.91499999999996</v>
      </c>
      <c r="U195" s="36">
        <f>F195+[1]апр!J192</f>
        <v>335.42200000000003</v>
      </c>
    </row>
    <row r="196" spans="1:21" ht="75">
      <c r="A196" s="56" t="s">
        <v>458</v>
      </c>
      <c r="B196" s="57" t="s">
        <v>459</v>
      </c>
      <c r="C196" s="56" t="s">
        <v>16</v>
      </c>
      <c r="D196" s="58">
        <v>33.363999999999997</v>
      </c>
      <c r="E196" s="56">
        <v>33.332999999999998</v>
      </c>
      <c r="F196" s="68">
        <v>0.70299999999999996</v>
      </c>
      <c r="G196" s="58">
        <f t="shared" si="74"/>
        <v>-32.629999999999995</v>
      </c>
      <c r="H196" s="58">
        <f>D196+[1]июнь!H195</f>
        <v>106.55799999999999</v>
      </c>
      <c r="I196" s="56">
        <f>E196+[1]июнь!I195</f>
        <v>233.33099999999999</v>
      </c>
      <c r="J196" s="58">
        <f>F196+[1]июнь!J195</f>
        <v>224.71899999999999</v>
      </c>
      <c r="K196" s="58">
        <f t="shared" si="76"/>
        <v>-8.6119999999999948</v>
      </c>
      <c r="L196" s="59">
        <f t="shared" si="85"/>
        <v>-3.6908940517976587</v>
      </c>
      <c r="M196" s="323"/>
      <c r="N196" s="324"/>
      <c r="O196" s="51">
        <f t="shared" si="79"/>
        <v>118.161</v>
      </c>
      <c r="P196" s="52">
        <f t="shared" si="80"/>
        <v>110.88890557255205</v>
      </c>
      <c r="Q196" s="55"/>
      <c r="S196">
        <f t="shared" si="69"/>
        <v>166.82</v>
      </c>
      <c r="T196" s="54">
        <f>E196+[1]апр!I193</f>
        <v>166.66499999999999</v>
      </c>
      <c r="U196" s="36">
        <f>F196+[1]апр!J193</f>
        <v>190.178</v>
      </c>
    </row>
    <row r="197" spans="1:21" ht="112.5">
      <c r="A197" s="56" t="s">
        <v>460</v>
      </c>
      <c r="B197" s="57" t="s">
        <v>461</v>
      </c>
      <c r="C197" s="56" t="s">
        <v>16</v>
      </c>
      <c r="D197" s="58">
        <v>89.792000000000002</v>
      </c>
      <c r="E197" s="56">
        <v>89.832999999999998</v>
      </c>
      <c r="F197" s="68">
        <v>35.179000000000002</v>
      </c>
      <c r="G197" s="58">
        <f t="shared" si="74"/>
        <v>-54.653999999999996</v>
      </c>
      <c r="H197" s="58">
        <f>D197+[1]июнь!H196</f>
        <v>271.76900000000001</v>
      </c>
      <c r="I197" s="56">
        <f>E197+[1]июнь!I196</f>
        <v>628.8309999999999</v>
      </c>
      <c r="J197" s="58">
        <f>F197+[1]июнь!J196</f>
        <v>37.005000000000003</v>
      </c>
      <c r="K197" s="58">
        <f t="shared" si="76"/>
        <v>-591.82599999999991</v>
      </c>
      <c r="L197" s="59">
        <f t="shared" si="85"/>
        <v>-94.115271034665909</v>
      </c>
      <c r="M197" s="323"/>
      <c r="N197" s="324"/>
      <c r="O197" s="51">
        <f t="shared" si="79"/>
        <v>-234.76400000000001</v>
      </c>
      <c r="P197" s="52">
        <f t="shared" si="80"/>
        <v>-86.383656708454609</v>
      </c>
      <c r="Q197" s="55"/>
      <c r="S197">
        <f t="shared" si="69"/>
        <v>448.96000000000004</v>
      </c>
      <c r="T197" s="54">
        <f>E197+[1]апр!I194</f>
        <v>449.16499999999996</v>
      </c>
      <c r="U197" s="36">
        <f>F197+[1]апр!J194</f>
        <v>35.179000000000002</v>
      </c>
    </row>
    <row r="198" spans="1:21" ht="93.75">
      <c r="A198" s="56" t="s">
        <v>462</v>
      </c>
      <c r="B198" s="57" t="s">
        <v>463</v>
      </c>
      <c r="C198" s="56" t="s">
        <v>16</v>
      </c>
      <c r="D198" s="58">
        <v>7.9660000000000002</v>
      </c>
      <c r="E198" s="56">
        <v>8</v>
      </c>
      <c r="F198" s="68">
        <v>7.8730000000000002</v>
      </c>
      <c r="G198" s="58">
        <f t="shared" si="74"/>
        <v>-0.12699999999999978</v>
      </c>
      <c r="H198" s="58">
        <f>D198+[1]июнь!H197</f>
        <v>95.021999999999991</v>
      </c>
      <c r="I198" s="56">
        <f>E198+[1]июнь!I197</f>
        <v>56</v>
      </c>
      <c r="J198" s="58">
        <f>F198+[1]июнь!J197</f>
        <v>31.007000000000001</v>
      </c>
      <c r="K198" s="58">
        <f t="shared" si="76"/>
        <v>-24.992999999999999</v>
      </c>
      <c r="L198" s="59">
        <f t="shared" si="85"/>
        <v>-44.630357142857143</v>
      </c>
      <c r="M198" s="323"/>
      <c r="N198" s="324"/>
      <c r="O198" s="51">
        <f t="shared" si="79"/>
        <v>-64.014999999999986</v>
      </c>
      <c r="P198" s="52">
        <f t="shared" si="80"/>
        <v>-67.368609374671124</v>
      </c>
      <c r="Q198" s="55"/>
      <c r="S198">
        <f t="shared" si="69"/>
        <v>39.83</v>
      </c>
      <c r="T198" s="54">
        <f>E198+[1]апр!I195</f>
        <v>40</v>
      </c>
      <c r="U198" s="36">
        <f>F198+[1]апр!J195</f>
        <v>23.134</v>
      </c>
    </row>
    <row r="199" spans="1:21" ht="37.5">
      <c r="A199" s="56" t="s">
        <v>464</v>
      </c>
      <c r="B199" s="57" t="s">
        <v>465</v>
      </c>
      <c r="C199" s="56" t="s">
        <v>16</v>
      </c>
      <c r="D199" s="58">
        <v>18.437000000000001</v>
      </c>
      <c r="E199" s="56">
        <v>18.417000000000002</v>
      </c>
      <c r="F199" s="68">
        <v>17.385999999999999</v>
      </c>
      <c r="G199" s="58">
        <f t="shared" si="74"/>
        <v>-1.0310000000000024</v>
      </c>
      <c r="H199" s="58">
        <f>D199+[1]июнь!H198</f>
        <v>38.584000000000003</v>
      </c>
      <c r="I199" s="56">
        <f>E199+[1]июнь!I198</f>
        <v>128.91900000000001</v>
      </c>
      <c r="J199" s="58">
        <f>F199+[1]июнь!J198</f>
        <v>104.31699999999999</v>
      </c>
      <c r="K199" s="58">
        <f t="shared" si="76"/>
        <v>-24.602000000000018</v>
      </c>
      <c r="L199" s="59">
        <f t="shared" si="85"/>
        <v>-19.083300366897056</v>
      </c>
      <c r="M199" s="323"/>
      <c r="N199" s="324"/>
      <c r="O199" s="51">
        <f t="shared" si="79"/>
        <v>65.73299999999999</v>
      </c>
      <c r="P199" s="52">
        <f t="shared" si="80"/>
        <v>170.36336305204225</v>
      </c>
      <c r="Q199" s="55"/>
      <c r="S199">
        <f t="shared" si="69"/>
        <v>92.185000000000002</v>
      </c>
      <c r="T199" s="54">
        <f>E199+[1]апр!I196</f>
        <v>92.085000000000008</v>
      </c>
      <c r="U199" s="36">
        <f>F199+[1]апр!J196</f>
        <v>86.930999999999997</v>
      </c>
    </row>
    <row r="200" spans="1:21">
      <c r="A200" s="67" t="s">
        <v>466</v>
      </c>
      <c r="B200" s="83" t="s">
        <v>467</v>
      </c>
      <c r="C200" s="56" t="s">
        <v>16</v>
      </c>
      <c r="D200" s="58">
        <v>15.818</v>
      </c>
      <c r="E200" s="56">
        <v>15.833</v>
      </c>
      <c r="F200" s="56"/>
      <c r="G200" s="58">
        <f t="shared" si="74"/>
        <v>-15.833</v>
      </c>
      <c r="H200" s="58">
        <f>D200+[1]июнь!H199</f>
        <v>31.635999999999999</v>
      </c>
      <c r="I200" s="56">
        <f>E200+[1]июнь!I199</f>
        <v>110.831</v>
      </c>
      <c r="J200" s="58">
        <f>F200+[1]июнь!J199</f>
        <v>0</v>
      </c>
      <c r="K200" s="58">
        <f t="shared" si="76"/>
        <v>-110.831</v>
      </c>
      <c r="L200" s="59">
        <f t="shared" si="85"/>
        <v>-100</v>
      </c>
      <c r="M200" s="323"/>
      <c r="N200" s="324"/>
      <c r="O200" s="51">
        <f t="shared" si="79"/>
        <v>-31.635999999999999</v>
      </c>
      <c r="P200" s="52">
        <f t="shared" si="80"/>
        <v>-100</v>
      </c>
      <c r="Q200" s="55"/>
      <c r="S200">
        <f t="shared" si="69"/>
        <v>79.09</v>
      </c>
      <c r="T200" s="54">
        <f>E200+[1]апр!I197</f>
        <v>79.165000000000006</v>
      </c>
      <c r="U200" s="36">
        <f>F200+[1]апр!J197</f>
        <v>0</v>
      </c>
    </row>
    <row r="201" spans="1:21">
      <c r="A201" s="67"/>
      <c r="B201" s="83" t="s">
        <v>379</v>
      </c>
      <c r="C201" s="56" t="s">
        <v>16</v>
      </c>
      <c r="D201" s="58">
        <v>0.34200000000000003</v>
      </c>
      <c r="E201" s="56">
        <v>0.33300000000000002</v>
      </c>
      <c r="F201" s="56"/>
      <c r="G201" s="58">
        <f t="shared" si="74"/>
        <v>-0.33300000000000002</v>
      </c>
      <c r="H201" s="58">
        <f>D201+[1]июнь!H200</f>
        <v>20.298999999999999</v>
      </c>
      <c r="I201" s="56">
        <f>E201+[1]июнь!I200</f>
        <v>2.331</v>
      </c>
      <c r="J201" s="58">
        <f>F201+[1]июнь!J200</f>
        <v>0</v>
      </c>
      <c r="K201" s="58">
        <f t="shared" si="76"/>
        <v>-2.331</v>
      </c>
      <c r="L201" s="59">
        <f t="shared" si="85"/>
        <v>-100</v>
      </c>
      <c r="M201" s="323"/>
      <c r="N201" s="324"/>
      <c r="O201" s="51">
        <f t="shared" si="79"/>
        <v>-20.298999999999999</v>
      </c>
      <c r="P201" s="52">
        <f t="shared" si="80"/>
        <v>-100</v>
      </c>
      <c r="Q201" s="55"/>
      <c r="S201">
        <f t="shared" si="69"/>
        <v>1.7100000000000002</v>
      </c>
      <c r="T201" s="54">
        <f>E201+[1]апр!I198</f>
        <v>1.665</v>
      </c>
      <c r="U201" s="36">
        <f>F201+[1]апр!J198</f>
        <v>0</v>
      </c>
    </row>
    <row r="202" spans="1:21">
      <c r="A202" s="67" t="s">
        <v>468</v>
      </c>
      <c r="B202" s="83" t="s">
        <v>469</v>
      </c>
      <c r="C202" s="56" t="s">
        <v>16</v>
      </c>
      <c r="D202" s="58">
        <v>0</v>
      </c>
      <c r="E202" s="56"/>
      <c r="F202" s="56"/>
      <c r="G202" s="58">
        <f t="shared" si="74"/>
        <v>0</v>
      </c>
      <c r="H202" s="58">
        <f>D202+[1]июнь!H201</f>
        <v>0</v>
      </c>
      <c r="I202" s="56">
        <f>E202+[1]июнь!I201</f>
        <v>0</v>
      </c>
      <c r="J202" s="58">
        <f>F202+[1]июнь!J201</f>
        <v>0</v>
      </c>
      <c r="K202" s="58">
        <f t="shared" si="76"/>
        <v>0</v>
      </c>
      <c r="L202" s="59"/>
      <c r="M202" s="323"/>
      <c r="N202" s="324"/>
      <c r="O202" s="51">
        <f t="shared" si="79"/>
        <v>0</v>
      </c>
      <c r="P202" s="52" t="e">
        <f t="shared" si="80"/>
        <v>#DIV/0!</v>
      </c>
      <c r="Q202" s="55"/>
      <c r="S202">
        <f t="shared" si="69"/>
        <v>0</v>
      </c>
      <c r="T202" s="54">
        <f>E202+[1]апр!I199</f>
        <v>0</v>
      </c>
      <c r="U202" s="36">
        <f>F202+[1]апр!J199</f>
        <v>0</v>
      </c>
    </row>
    <row r="203" spans="1:21">
      <c r="A203" s="67" t="s">
        <v>470</v>
      </c>
      <c r="B203" s="83" t="s">
        <v>139</v>
      </c>
      <c r="C203" s="56" t="s">
        <v>16</v>
      </c>
      <c r="D203" s="58">
        <v>3.923</v>
      </c>
      <c r="E203" s="56">
        <v>3.9169999999999998</v>
      </c>
      <c r="F203" s="58">
        <v>0.67</v>
      </c>
      <c r="G203" s="58">
        <f t="shared" si="74"/>
        <v>-3.2469999999999999</v>
      </c>
      <c r="H203" s="58">
        <f>D203+[1]июнь!H202</f>
        <v>7.8460000000000001</v>
      </c>
      <c r="I203" s="56">
        <f>E203+[1]июнь!I202</f>
        <v>27.419000000000004</v>
      </c>
      <c r="J203" s="58">
        <f>F203+[1]июнь!J202</f>
        <v>13.446</v>
      </c>
      <c r="K203" s="58">
        <f t="shared" si="76"/>
        <v>-13.973000000000004</v>
      </c>
      <c r="L203" s="59">
        <f t="shared" si="85"/>
        <v>-50.961012436631535</v>
      </c>
      <c r="M203" s="325" t="s">
        <v>471</v>
      </c>
      <c r="N203" s="326"/>
      <c r="O203" s="51">
        <f t="shared" si="79"/>
        <v>5.6</v>
      </c>
      <c r="P203" s="52">
        <f t="shared" si="80"/>
        <v>71.373948508794285</v>
      </c>
      <c r="Q203" s="61"/>
      <c r="S203">
        <f t="shared" si="69"/>
        <v>19.615000000000002</v>
      </c>
      <c r="T203" s="54">
        <f>E203+[1]апр!I200</f>
        <v>19.585000000000001</v>
      </c>
      <c r="U203" s="36">
        <f>F203+[1]апр!J200</f>
        <v>11.259</v>
      </c>
    </row>
    <row r="204" spans="1:21">
      <c r="A204" s="67" t="s">
        <v>472</v>
      </c>
      <c r="B204" s="83" t="s">
        <v>473</v>
      </c>
      <c r="C204" s="56" t="s">
        <v>16</v>
      </c>
      <c r="D204" s="58">
        <v>0</v>
      </c>
      <c r="E204" s="56"/>
      <c r="F204" s="56">
        <v>298.71600000000001</v>
      </c>
      <c r="G204" s="58">
        <f t="shared" si="74"/>
        <v>298.71600000000001</v>
      </c>
      <c r="H204" s="58">
        <f>D204+[1]апр!H201</f>
        <v>0</v>
      </c>
      <c r="I204" s="56">
        <f>E204+[1]апр!I201</f>
        <v>0</v>
      </c>
      <c r="J204" s="58">
        <f>F204+[1]июнь!J203</f>
        <v>298.71600000000001</v>
      </c>
      <c r="K204" s="58">
        <f t="shared" si="76"/>
        <v>298.71600000000001</v>
      </c>
      <c r="L204" s="59" t="e">
        <f>K204/I204*100</f>
        <v>#DIV/0!</v>
      </c>
      <c r="M204" s="325" t="s">
        <v>474</v>
      </c>
      <c r="N204" s="326"/>
      <c r="O204" s="51">
        <f t="shared" si="79"/>
        <v>298.71600000000001</v>
      </c>
      <c r="P204" s="52" t="e">
        <f t="shared" si="80"/>
        <v>#DIV/0!</v>
      </c>
      <c r="Q204" s="61"/>
      <c r="S204">
        <f t="shared" ref="S204:S222" si="95">D204*5</f>
        <v>0</v>
      </c>
      <c r="T204" s="54">
        <f>E204+[1]апр!I201</f>
        <v>0</v>
      </c>
      <c r="U204" s="36">
        <f>F204+[1]апр!J201</f>
        <v>298.71600000000001</v>
      </c>
    </row>
    <row r="205" spans="1:21">
      <c r="A205" s="67" t="s">
        <v>475</v>
      </c>
      <c r="B205" s="83" t="s">
        <v>476</v>
      </c>
      <c r="C205" s="56" t="s">
        <v>16</v>
      </c>
      <c r="D205" s="58">
        <v>0</v>
      </c>
      <c r="E205" s="56"/>
      <c r="F205" s="56"/>
      <c r="G205" s="58">
        <f t="shared" si="74"/>
        <v>0</v>
      </c>
      <c r="H205" s="58">
        <f>D205+[1]апр!H202</f>
        <v>0</v>
      </c>
      <c r="I205" s="56">
        <f>E205+[1]апр!I202</f>
        <v>0</v>
      </c>
      <c r="J205" s="58">
        <f>F205+[1]июнь!J204</f>
        <v>0</v>
      </c>
      <c r="K205" s="58">
        <f t="shared" si="76"/>
        <v>0</v>
      </c>
      <c r="L205" s="59" t="e">
        <f t="shared" si="85"/>
        <v>#DIV/0!</v>
      </c>
      <c r="M205" s="325" t="s">
        <v>474</v>
      </c>
      <c r="N205" s="326"/>
      <c r="O205" s="51">
        <f t="shared" si="79"/>
        <v>0</v>
      </c>
      <c r="P205" s="52" t="e">
        <f t="shared" si="80"/>
        <v>#DIV/0!</v>
      </c>
      <c r="Q205" s="61"/>
      <c r="S205">
        <f t="shared" si="95"/>
        <v>0</v>
      </c>
      <c r="T205" s="54">
        <f>E205+[1]апр!I202</f>
        <v>0</v>
      </c>
      <c r="U205" s="36">
        <f>F205+[1]апр!J202</f>
        <v>0</v>
      </c>
    </row>
    <row r="206" spans="1:21" ht="37.5">
      <c r="A206" s="67" t="s">
        <v>477</v>
      </c>
      <c r="B206" s="83" t="s">
        <v>478</v>
      </c>
      <c r="C206" s="56" t="s">
        <v>16</v>
      </c>
      <c r="D206" s="58">
        <v>0</v>
      </c>
      <c r="E206" s="56"/>
      <c r="F206" s="56"/>
      <c r="G206" s="58">
        <f t="shared" si="74"/>
        <v>0</v>
      </c>
      <c r="H206" s="58">
        <f>D206+[1]апр!H203</f>
        <v>0</v>
      </c>
      <c r="I206" s="56">
        <f>E206+[1]апр!I203</f>
        <v>0</v>
      </c>
      <c r="J206" s="58">
        <f>F206+[1]июнь!J205</f>
        <v>0</v>
      </c>
      <c r="K206" s="58">
        <f t="shared" si="76"/>
        <v>0</v>
      </c>
      <c r="L206" s="59" t="e">
        <f t="shared" si="85"/>
        <v>#DIV/0!</v>
      </c>
      <c r="M206" s="325" t="s">
        <v>474</v>
      </c>
      <c r="N206" s="326"/>
      <c r="O206" s="51">
        <f t="shared" si="79"/>
        <v>0</v>
      </c>
      <c r="P206" s="52" t="e">
        <f t="shared" si="80"/>
        <v>#DIV/0!</v>
      </c>
      <c r="Q206" s="61"/>
      <c r="S206">
        <f t="shared" si="95"/>
        <v>0</v>
      </c>
      <c r="T206" s="54">
        <f>E206+[1]апр!I203</f>
        <v>0</v>
      </c>
      <c r="U206" s="36">
        <f>F206+[1]апр!J203</f>
        <v>0</v>
      </c>
    </row>
    <row r="207" spans="1:21">
      <c r="A207" s="67" t="s">
        <v>472</v>
      </c>
      <c r="B207" s="83" t="s">
        <v>479</v>
      </c>
      <c r="C207" s="56" t="s">
        <v>16</v>
      </c>
      <c r="D207" s="58">
        <v>0</v>
      </c>
      <c r="E207" s="56"/>
      <c r="F207" s="56"/>
      <c r="G207" s="58">
        <f t="shared" si="74"/>
        <v>0</v>
      </c>
      <c r="H207" s="58">
        <f>D207+[1]июнь!H206</f>
        <v>7349.96</v>
      </c>
      <c r="I207" s="56">
        <f>E207+[1]июнь!I206</f>
        <v>0</v>
      </c>
      <c r="J207" s="58">
        <f>F207+[1]июнь!J206</f>
        <v>0</v>
      </c>
      <c r="K207" s="58">
        <f t="shared" si="76"/>
        <v>0</v>
      </c>
      <c r="L207" s="59"/>
      <c r="M207" s="323"/>
      <c r="N207" s="324"/>
      <c r="O207" s="51">
        <f t="shared" si="79"/>
        <v>-7349.96</v>
      </c>
      <c r="P207" s="52">
        <f t="shared" si="80"/>
        <v>-100</v>
      </c>
      <c r="Q207" s="55"/>
      <c r="S207">
        <f t="shared" si="95"/>
        <v>0</v>
      </c>
      <c r="T207" s="54">
        <f>E207+[1]апр!I204</f>
        <v>0</v>
      </c>
      <c r="U207" s="36">
        <f>F207+[1]апр!J204</f>
        <v>0</v>
      </c>
    </row>
    <row r="208" spans="1:21">
      <c r="A208" s="67"/>
      <c r="B208" s="83"/>
      <c r="C208" s="56"/>
      <c r="D208" s="58"/>
      <c r="E208" s="56"/>
      <c r="F208" s="56"/>
      <c r="G208" s="58"/>
      <c r="H208" s="58"/>
      <c r="I208" s="56"/>
      <c r="J208" s="58"/>
      <c r="K208" s="58"/>
      <c r="L208" s="59"/>
      <c r="M208" s="84"/>
      <c r="N208" s="85"/>
      <c r="O208" s="51"/>
      <c r="P208" s="52"/>
      <c r="Q208" s="55"/>
      <c r="T208" s="54"/>
      <c r="U208" s="36"/>
    </row>
    <row r="209" spans="1:22" ht="21" customHeight="1">
      <c r="A209" s="46" t="s">
        <v>143</v>
      </c>
      <c r="B209" s="47" t="s">
        <v>144</v>
      </c>
      <c r="C209" s="46" t="s">
        <v>16</v>
      </c>
      <c r="D209" s="48">
        <f>D8+D141</f>
        <v>76555.231</v>
      </c>
      <c r="E209" s="49">
        <f>E8+E141</f>
        <v>71086.831999999995</v>
      </c>
      <c r="F209" s="48">
        <f>F8+F141</f>
        <v>76238.264999999999</v>
      </c>
      <c r="G209" s="58">
        <f t="shared" ref="G209:G217" si="96">F209-E209</f>
        <v>5151.4330000000045</v>
      </c>
      <c r="H209" s="48">
        <f>H8+H141</f>
        <v>548179.18712392915</v>
      </c>
      <c r="I209" s="48">
        <f>I8+I141</f>
        <v>496306.62978061772</v>
      </c>
      <c r="J209" s="48">
        <f>J8+J141</f>
        <v>525782.29350000003</v>
      </c>
      <c r="K209" s="58">
        <f t="shared" ref="K209:K217" si="97">J209-I209</f>
        <v>29475.663719382312</v>
      </c>
      <c r="L209" s="59">
        <f t="shared" ref="L209:L217" si="98">K209/I209*100</f>
        <v>5.9390026146560704</v>
      </c>
      <c r="M209" s="323"/>
      <c r="N209" s="324"/>
      <c r="O209" s="51">
        <f>J209-H209</f>
        <v>-22396.893623929122</v>
      </c>
      <c r="P209" s="52">
        <f t="shared" si="80"/>
        <v>-4.0856884299888172</v>
      </c>
      <c r="Q209" s="55"/>
      <c r="R209" s="36"/>
      <c r="S209">
        <f t="shared" si="95"/>
        <v>382776.15500000003</v>
      </c>
      <c r="T209" s="54">
        <f>E209+[1]апр!I205</f>
        <v>355434.16</v>
      </c>
      <c r="U209" s="36">
        <f>F209+[1]апр!J205</f>
        <v>359222.91349999991</v>
      </c>
    </row>
    <row r="210" spans="1:22" ht="17.25" customHeight="1">
      <c r="A210" s="46" t="s">
        <v>145</v>
      </c>
      <c r="B210" s="47" t="s">
        <v>146</v>
      </c>
      <c r="C210" s="46" t="s">
        <v>16</v>
      </c>
      <c r="D210" s="48">
        <v>1469.992</v>
      </c>
      <c r="E210" s="46">
        <v>1470.0830000000001</v>
      </c>
      <c r="F210" s="49">
        <f>F213-F209</f>
        <v>25955.627800000002</v>
      </c>
      <c r="G210" s="59">
        <f t="shared" si="96"/>
        <v>24485.544800000003</v>
      </c>
      <c r="H210" s="58">
        <f>D210+[1]июнь!H208</f>
        <v>5736.9440000000004</v>
      </c>
      <c r="I210" s="56">
        <f>E210+[1]июнь!I208</f>
        <v>10290.581000000002</v>
      </c>
      <c r="J210" s="58">
        <f>F210+[1]июнь!J208</f>
        <v>48971.981379999968</v>
      </c>
      <c r="K210" s="58">
        <f t="shared" si="97"/>
        <v>38681.400379999963</v>
      </c>
      <c r="L210" s="59">
        <f t="shared" si="98"/>
        <v>375.89131634064159</v>
      </c>
      <c r="M210" s="323"/>
      <c r="N210" s="324"/>
      <c r="O210" s="51">
        <f t="shared" si="79"/>
        <v>43235.037379999965</v>
      </c>
      <c r="P210" s="52">
        <f t="shared" si="80"/>
        <v>753.62488077275918</v>
      </c>
      <c r="Q210" s="55"/>
      <c r="S210">
        <f>D210*5</f>
        <v>7349.96</v>
      </c>
      <c r="T210" s="54">
        <f>E210+[1]апр!I206</f>
        <v>7350.4150000000009</v>
      </c>
      <c r="U210" s="36">
        <f>F210+[1]апр!J206</f>
        <v>33618.347339999978</v>
      </c>
    </row>
    <row r="211" spans="1:22" ht="17.25" customHeight="1">
      <c r="A211" s="46" t="s">
        <v>147</v>
      </c>
      <c r="B211" s="47" t="s">
        <v>480</v>
      </c>
      <c r="C211" s="46" t="s">
        <v>16</v>
      </c>
      <c r="D211" s="48">
        <f>D209+D210</f>
        <v>78025.222999999998</v>
      </c>
      <c r="E211" s="49">
        <f>E209+E210</f>
        <v>72556.914999999994</v>
      </c>
      <c r="F211" s="48">
        <f>F209+F210</f>
        <v>102193.8928</v>
      </c>
      <c r="G211" s="59">
        <f t="shared" si="96"/>
        <v>29636.977800000008</v>
      </c>
      <c r="H211" s="48">
        <f>H209+H210</f>
        <v>553916.13112392917</v>
      </c>
      <c r="I211" s="48">
        <f>I209+I210</f>
        <v>506597.21078061772</v>
      </c>
      <c r="J211" s="48">
        <f>J209+J210</f>
        <v>574754.27488000004</v>
      </c>
      <c r="K211" s="58">
        <f t="shared" si="97"/>
        <v>68157.064099382318</v>
      </c>
      <c r="L211" s="59">
        <f t="shared" si="98"/>
        <v>13.453896438624053</v>
      </c>
      <c r="M211" s="323"/>
      <c r="N211" s="324"/>
      <c r="O211" s="51">
        <f t="shared" si="79"/>
        <v>20838.143756070873</v>
      </c>
      <c r="P211" s="52">
        <f t="shared" si="80"/>
        <v>3.7619673060954235</v>
      </c>
      <c r="Q211" s="55"/>
      <c r="S211">
        <f t="shared" si="95"/>
        <v>390126.11499999999</v>
      </c>
      <c r="T211" s="54">
        <f>E211+[1]апр!I207</f>
        <v>362784.57499999995</v>
      </c>
      <c r="U211" s="36">
        <f>F211+[1]апр!J207</f>
        <v>392841.26083999989</v>
      </c>
    </row>
    <row r="212" spans="1:22" ht="17.25" customHeight="1">
      <c r="A212" s="340" t="s">
        <v>149</v>
      </c>
      <c r="B212" s="341" t="s">
        <v>150</v>
      </c>
      <c r="C212" s="46" t="s">
        <v>151</v>
      </c>
      <c r="D212" s="48">
        <v>559.39200000000005</v>
      </c>
      <c r="E212" s="46">
        <v>523.61</v>
      </c>
      <c r="F212" s="46">
        <v>740.96500000000003</v>
      </c>
      <c r="G212" s="58">
        <f t="shared" si="96"/>
        <v>217.35500000000002</v>
      </c>
      <c r="H212" s="58">
        <f>D212+[1]июнь!H210</f>
        <v>4927.2789999999995</v>
      </c>
      <c r="I212" s="56">
        <f>E212+[1]июнь!I210</f>
        <v>3665.2700000000004</v>
      </c>
      <c r="J212" s="58">
        <f>F212+[1]июнь!J210</f>
        <v>4169.3140000000003</v>
      </c>
      <c r="K212" s="58">
        <f t="shared" si="97"/>
        <v>504.04399999999987</v>
      </c>
      <c r="L212" s="59">
        <f t="shared" si="98"/>
        <v>13.751892766426479</v>
      </c>
      <c r="M212" s="323"/>
      <c r="N212" s="324"/>
      <c r="O212" s="51">
        <f t="shared" si="79"/>
        <v>-757.96499999999924</v>
      </c>
      <c r="P212" s="52">
        <f t="shared" si="80"/>
        <v>-15.38303392196787</v>
      </c>
      <c r="Q212" s="55"/>
      <c r="S212">
        <f t="shared" si="95"/>
        <v>2796.96</v>
      </c>
      <c r="T212" s="54">
        <f>E212+[1]апр!I208</f>
        <v>2618.0500000000002</v>
      </c>
      <c r="U212" s="36">
        <f>F212+[1]апр!J208</f>
        <v>2848.3270000000002</v>
      </c>
    </row>
    <row r="213" spans="1:22" ht="17.25" customHeight="1">
      <c r="A213" s="340"/>
      <c r="B213" s="341"/>
      <c r="C213" s="46" t="s">
        <v>16</v>
      </c>
      <c r="D213" s="48">
        <f>D211</f>
        <v>78025.222999999998</v>
      </c>
      <c r="E213" s="49">
        <f>E211</f>
        <v>72556.914999999994</v>
      </c>
      <c r="F213" s="46">
        <f>F217*F212</f>
        <v>102193.8928</v>
      </c>
      <c r="G213" s="59">
        <f t="shared" si="96"/>
        <v>29636.977800000008</v>
      </c>
      <c r="H213" s="58">
        <f>D213+[1]июнь!H211</f>
        <v>156077.00596660096</v>
      </c>
      <c r="I213" s="48">
        <f>I211</f>
        <v>506597.21078061772</v>
      </c>
      <c r="J213" s="46">
        <f>J217*J212</f>
        <v>574754.27488000004</v>
      </c>
      <c r="K213" s="58">
        <f t="shared" si="97"/>
        <v>68157.064099382318</v>
      </c>
      <c r="L213" s="59">
        <f t="shared" si="98"/>
        <v>13.453896438624053</v>
      </c>
      <c r="M213" s="323"/>
      <c r="N213" s="324"/>
      <c r="O213" s="51">
        <f t="shared" si="79"/>
        <v>418677.26891339908</v>
      </c>
      <c r="P213" s="52">
        <f t="shared" si="80"/>
        <v>268.2504487579626</v>
      </c>
      <c r="Q213" s="55"/>
      <c r="S213">
        <f t="shared" si="95"/>
        <v>390126.11499999999</v>
      </c>
      <c r="T213" s="54">
        <f>E213+[1]апр!I209</f>
        <v>362784.57499999995</v>
      </c>
      <c r="U213" s="36">
        <f>F213+[1]апр!J209</f>
        <v>392841.26083999989</v>
      </c>
    </row>
    <row r="214" spans="1:22" ht="17.25" customHeight="1">
      <c r="A214" s="46" t="s">
        <v>152</v>
      </c>
      <c r="B214" s="99" t="s">
        <v>481</v>
      </c>
      <c r="C214" s="46" t="s">
        <v>151</v>
      </c>
      <c r="D214" s="48">
        <v>761.69899999999996</v>
      </c>
      <c r="E214" s="49">
        <v>713</v>
      </c>
      <c r="F214" s="48">
        <v>817.49199999999996</v>
      </c>
      <c r="G214" s="58">
        <f t="shared" si="96"/>
        <v>104.49199999999996</v>
      </c>
      <c r="H214" s="58">
        <f>D214+[1]июнь!H212</f>
        <v>2534.933</v>
      </c>
      <c r="I214" s="56">
        <f>E214+[1]июнь!I212</f>
        <v>4991</v>
      </c>
      <c r="J214" s="58">
        <f>F214+[1]июнь!J212</f>
        <v>5040.8620000000001</v>
      </c>
      <c r="K214" s="58">
        <f t="shared" si="97"/>
        <v>49.86200000000008</v>
      </c>
      <c r="L214" s="59">
        <f t="shared" si="98"/>
        <v>0.99903826888399283</v>
      </c>
      <c r="M214" s="323"/>
      <c r="N214" s="324"/>
      <c r="O214" s="51">
        <f t="shared" ref="O214:O217" si="99">J214-H214</f>
        <v>2505.9290000000001</v>
      </c>
      <c r="P214" s="52">
        <f t="shared" ref="P214:P217" si="100">O214/H214*100</f>
        <v>98.855827747715622</v>
      </c>
      <c r="Q214" s="55"/>
      <c r="S214">
        <f t="shared" si="95"/>
        <v>3808.4949999999999</v>
      </c>
      <c r="T214" s="54">
        <f>E214+[1]апр!I210</f>
        <v>3565</v>
      </c>
      <c r="U214" s="36">
        <f>F214+[1]апр!J210</f>
        <v>3471.174</v>
      </c>
    </row>
    <row r="215" spans="1:22" ht="17.25" customHeight="1">
      <c r="A215" s="340" t="s">
        <v>482</v>
      </c>
      <c r="B215" s="341" t="s">
        <v>483</v>
      </c>
      <c r="C215" s="46" t="s">
        <v>13</v>
      </c>
      <c r="D215" s="49">
        <f>D216/D214*100</f>
        <v>26.559966600980168</v>
      </c>
      <c r="E215" s="49">
        <f>E216/E214*100</f>
        <v>26.562412342215985</v>
      </c>
      <c r="F215" s="49">
        <f>F216/F214*100</f>
        <v>9.3611925254314325</v>
      </c>
      <c r="G215" s="58">
        <f t="shared" si="96"/>
        <v>-17.201219816784551</v>
      </c>
      <c r="H215" s="49">
        <f>H216/H214*100</f>
        <v>-94.37511760665862</v>
      </c>
      <c r="I215" s="49">
        <f>I216/I214*100</f>
        <v>26.562412342215978</v>
      </c>
      <c r="J215" s="49">
        <f>J216/J214*100</f>
        <v>17.289661966544607</v>
      </c>
      <c r="K215" s="58">
        <f t="shared" si="97"/>
        <v>-9.2727503756713716</v>
      </c>
      <c r="L215" s="59">
        <f t="shared" si="98"/>
        <v>-34.909293087563711</v>
      </c>
      <c r="M215" s="323"/>
      <c r="N215" s="324"/>
      <c r="O215" s="51">
        <f t="shared" si="99"/>
        <v>111.66477957320322</v>
      </c>
      <c r="P215" s="52">
        <f t="shared" si="100"/>
        <v>-118.32014879028318</v>
      </c>
      <c r="Q215" s="55"/>
      <c r="S215">
        <f t="shared" si="95"/>
        <v>132.79983300490085</v>
      </c>
      <c r="T215" s="54">
        <f>E215+[1]апр!I211</f>
        <v>53.124824684431971</v>
      </c>
      <c r="U215" s="36">
        <f>F215+[1]апр!J211</f>
        <v>29.948436965420854</v>
      </c>
    </row>
    <row r="216" spans="1:22" ht="17.25" customHeight="1">
      <c r="A216" s="340"/>
      <c r="B216" s="341"/>
      <c r="C216" s="46" t="s">
        <v>151</v>
      </c>
      <c r="D216" s="48">
        <f>D214-D212</f>
        <v>202.3069999999999</v>
      </c>
      <c r="E216" s="48">
        <f>E214-E212</f>
        <v>189.39</v>
      </c>
      <c r="F216" s="48">
        <f>F214-F212</f>
        <v>76.52699999999993</v>
      </c>
      <c r="G216" s="58">
        <f t="shared" si="96"/>
        <v>-112.86300000000006</v>
      </c>
      <c r="H216" s="48">
        <f>H214-H212</f>
        <v>-2392.3459999999995</v>
      </c>
      <c r="I216" s="48">
        <f>I214-I212</f>
        <v>1325.7299999999996</v>
      </c>
      <c r="J216" s="48">
        <f>J214-J212</f>
        <v>871.54799999999977</v>
      </c>
      <c r="K216" s="58">
        <f t="shared" si="97"/>
        <v>-454.18199999999979</v>
      </c>
      <c r="L216" s="59">
        <f t="shared" si="98"/>
        <v>-34.259012016021359</v>
      </c>
      <c r="M216" s="323"/>
      <c r="N216" s="324"/>
      <c r="O216" s="51">
        <f t="shared" si="99"/>
        <v>3263.8939999999993</v>
      </c>
      <c r="P216" s="52">
        <f t="shared" si="100"/>
        <v>-136.43068352153074</v>
      </c>
      <c r="Q216" s="55"/>
      <c r="S216">
        <f t="shared" si="95"/>
        <v>1011.5349999999995</v>
      </c>
      <c r="T216" s="54">
        <f>E216+[1]апр!I212</f>
        <v>946.94999999999993</v>
      </c>
      <c r="U216" s="36">
        <f>F216+[1]апр!J212</f>
        <v>622.84700000000009</v>
      </c>
    </row>
    <row r="217" spans="1:22" s="100" customFormat="1" ht="21" customHeight="1">
      <c r="A217" s="46" t="s">
        <v>484</v>
      </c>
      <c r="B217" s="47" t="s">
        <v>153</v>
      </c>
      <c r="C217" s="46" t="s">
        <v>485</v>
      </c>
      <c r="D217" s="49">
        <f>D211/D212</f>
        <v>139.48219316686686</v>
      </c>
      <c r="E217" s="49">
        <f>E213/E212</f>
        <v>138.57052959263572</v>
      </c>
      <c r="F217" s="46">
        <v>137.91999999999999</v>
      </c>
      <c r="G217" s="58">
        <f t="shared" si="96"/>
        <v>-0.65052959263573484</v>
      </c>
      <c r="H217" s="49">
        <f>H211/H212</f>
        <v>112.4182598801345</v>
      </c>
      <c r="I217" s="49">
        <f>I211/I212</f>
        <v>138.2155232167392</v>
      </c>
      <c r="J217" s="49">
        <f>J211/J212</f>
        <v>137.8534394099365</v>
      </c>
      <c r="K217" s="58">
        <f t="shared" si="97"/>
        <v>-0.36208380680270125</v>
      </c>
      <c r="L217" s="59">
        <f t="shared" si="98"/>
        <v>-0.2619704345617595</v>
      </c>
      <c r="M217" s="323"/>
      <c r="N217" s="324"/>
      <c r="O217" s="51">
        <f t="shared" si="99"/>
        <v>25.435179529801999</v>
      </c>
      <c r="P217" s="52">
        <f t="shared" si="100"/>
        <v>22.625487671595483</v>
      </c>
      <c r="Q217" s="55"/>
      <c r="R217"/>
      <c r="S217">
        <f t="shared" si="95"/>
        <v>697.41096583433432</v>
      </c>
      <c r="T217" s="54">
        <f>E217+[1]апр!I213</f>
        <v>277.14105918527144</v>
      </c>
      <c r="U217" s="36">
        <f>F217+[1]апр!J213</f>
        <v>275.84000047452685</v>
      </c>
      <c r="V217"/>
    </row>
    <row r="218" spans="1:22" ht="17.25" customHeight="1">
      <c r="A218" s="56"/>
      <c r="B218" s="57" t="s">
        <v>486</v>
      </c>
      <c r="C218" s="56"/>
      <c r="D218" s="49"/>
      <c r="E218" s="56"/>
      <c r="F218" s="56"/>
      <c r="G218" s="56"/>
      <c r="H218" s="49"/>
      <c r="I218" s="56"/>
      <c r="J218" s="56"/>
      <c r="K218" s="56"/>
      <c r="L218" s="59"/>
      <c r="M218" s="323"/>
      <c r="N218" s="324"/>
      <c r="O218" s="101"/>
      <c r="P218" s="101"/>
      <c r="Q218" s="55"/>
      <c r="S218">
        <f t="shared" si="95"/>
        <v>0</v>
      </c>
      <c r="T218" s="54">
        <f>E218+[1]апр!I214</f>
        <v>0</v>
      </c>
      <c r="U218" s="36">
        <f>F218+[1]апр!J214</f>
        <v>0</v>
      </c>
    </row>
    <row r="219" spans="1:22" ht="35.25" customHeight="1">
      <c r="A219" s="56">
        <v>7</v>
      </c>
      <c r="B219" s="57" t="s">
        <v>155</v>
      </c>
      <c r="C219" s="56" t="s">
        <v>156</v>
      </c>
      <c r="D219" s="64">
        <f>D220+D221</f>
        <v>253</v>
      </c>
      <c r="E219" s="64">
        <f t="shared" ref="E219:G219" si="101">E220+E221</f>
        <v>0</v>
      </c>
      <c r="F219" s="64">
        <f t="shared" si="101"/>
        <v>0</v>
      </c>
      <c r="G219" s="64">
        <f t="shared" si="101"/>
        <v>0</v>
      </c>
      <c r="H219" s="64">
        <f>H220+H221</f>
        <v>253</v>
      </c>
      <c r="I219" s="64">
        <f t="shared" ref="I219:K219" si="102">I220+I221</f>
        <v>0</v>
      </c>
      <c r="J219" s="64">
        <f t="shared" si="102"/>
        <v>172</v>
      </c>
      <c r="K219" s="64">
        <f t="shared" si="102"/>
        <v>0</v>
      </c>
      <c r="L219" s="59"/>
      <c r="M219" s="323"/>
      <c r="N219" s="324"/>
      <c r="O219" s="101"/>
      <c r="P219" s="101"/>
      <c r="Q219" s="55"/>
      <c r="S219">
        <f t="shared" si="95"/>
        <v>1265</v>
      </c>
      <c r="T219" s="54">
        <f>E219+[1]апр!I215</f>
        <v>0</v>
      </c>
      <c r="U219" s="36">
        <f>F219+[1]апр!J215</f>
        <v>172</v>
      </c>
    </row>
    <row r="220" spans="1:22" ht="17.25" customHeight="1">
      <c r="A220" s="67" t="s">
        <v>157</v>
      </c>
      <c r="B220" s="57" t="s">
        <v>487</v>
      </c>
      <c r="C220" s="56" t="s">
        <v>156</v>
      </c>
      <c r="D220" s="64">
        <v>236</v>
      </c>
      <c r="E220" s="56"/>
      <c r="F220" s="56"/>
      <c r="G220" s="56"/>
      <c r="H220" s="64">
        <v>236</v>
      </c>
      <c r="I220" s="56"/>
      <c r="J220" s="56">
        <v>164</v>
      </c>
      <c r="K220" s="56"/>
      <c r="L220" s="59"/>
      <c r="M220" s="323"/>
      <c r="N220" s="324"/>
      <c r="O220" s="101"/>
      <c r="P220" s="101"/>
      <c r="Q220" s="55"/>
      <c r="S220">
        <f t="shared" si="95"/>
        <v>1180</v>
      </c>
      <c r="T220" s="54">
        <f>E220+[1]апр!I216</f>
        <v>0</v>
      </c>
      <c r="U220" s="36">
        <f>F220+[1]апр!J216</f>
        <v>164</v>
      </c>
    </row>
    <row r="221" spans="1:22" ht="17.25" customHeight="1">
      <c r="A221" s="67" t="s">
        <v>159</v>
      </c>
      <c r="B221" s="57" t="s">
        <v>488</v>
      </c>
      <c r="C221" s="56" t="s">
        <v>156</v>
      </c>
      <c r="D221" s="64">
        <v>17</v>
      </c>
      <c r="E221" s="56"/>
      <c r="F221" s="56"/>
      <c r="G221" s="56"/>
      <c r="H221" s="64">
        <v>17</v>
      </c>
      <c r="I221" s="56"/>
      <c r="J221" s="56">
        <v>8</v>
      </c>
      <c r="K221" s="56"/>
      <c r="L221" s="59"/>
      <c r="M221" s="323"/>
      <c r="N221" s="324"/>
      <c r="O221" s="101"/>
      <c r="P221" s="101"/>
      <c r="Q221" s="55"/>
      <c r="S221">
        <f t="shared" si="95"/>
        <v>85</v>
      </c>
      <c r="T221" s="54">
        <f>E221+[1]апр!I217</f>
        <v>0</v>
      </c>
      <c r="U221" s="36">
        <f>F221+[1]апр!J217</f>
        <v>8</v>
      </c>
    </row>
    <row r="222" spans="1:22" ht="36" customHeight="1">
      <c r="A222" s="67" t="s">
        <v>161</v>
      </c>
      <c r="B222" s="57" t="s">
        <v>162</v>
      </c>
      <c r="C222" s="56" t="s">
        <v>31</v>
      </c>
      <c r="D222" s="64">
        <f>(D88+D148)/D219*1000</f>
        <v>86746.573122529648</v>
      </c>
      <c r="E222" s="56"/>
      <c r="F222" s="56"/>
      <c r="G222" s="56"/>
      <c r="H222" s="64">
        <f>(H88+H148)/H219*1000/7</f>
        <v>86746.573122529648</v>
      </c>
      <c r="I222" s="56"/>
      <c r="J222" s="64">
        <f>(J88+J148)/J219*1000/6</f>
        <v>135615.6734496124</v>
      </c>
      <c r="K222" s="56"/>
      <c r="L222" s="59"/>
      <c r="M222" s="323"/>
      <c r="N222" s="324"/>
      <c r="O222" s="101"/>
      <c r="P222" s="101"/>
      <c r="Q222" s="55"/>
      <c r="S222">
        <f t="shared" si="95"/>
        <v>433732.86561264825</v>
      </c>
      <c r="T222" s="54">
        <f>E222+[1]апр!I218</f>
        <v>0</v>
      </c>
      <c r="U222" s="36">
        <f>F222+[1]апр!J218</f>
        <v>113361.80523255812</v>
      </c>
    </row>
    <row r="223" spans="1:22" ht="17.25" customHeight="1">
      <c r="A223" s="67" t="s">
        <v>163</v>
      </c>
      <c r="B223" s="57" t="s">
        <v>487</v>
      </c>
      <c r="C223" s="56" t="s">
        <v>31</v>
      </c>
      <c r="D223" s="64">
        <f>D88/D220*1000</f>
        <v>84883.580508474581</v>
      </c>
      <c r="E223" s="56"/>
      <c r="F223" s="56"/>
      <c r="G223" s="56"/>
      <c r="H223" s="64">
        <f>H88/H220*1000/7</f>
        <v>84883.580508474566</v>
      </c>
      <c r="I223" s="56"/>
      <c r="J223" s="64">
        <f>J88/J220*1000/6</f>
        <v>132241.59247967479</v>
      </c>
      <c r="K223" s="56"/>
      <c r="L223" s="59"/>
      <c r="M223" s="323"/>
      <c r="N223" s="324"/>
      <c r="O223" s="101"/>
      <c r="P223" s="101"/>
      <c r="Q223" s="55"/>
      <c r="T223" s="54">
        <f>E223+[1]апр!I219</f>
        <v>0</v>
      </c>
      <c r="U223" s="36">
        <f>F223+[1]апр!J219</f>
        <v>110632.42835365853</v>
      </c>
    </row>
    <row r="224" spans="1:22" ht="17.25" customHeight="1">
      <c r="A224" s="67" t="s">
        <v>164</v>
      </c>
      <c r="B224" s="57" t="s">
        <v>488</v>
      </c>
      <c r="C224" s="56" t="s">
        <v>31</v>
      </c>
      <c r="D224" s="64">
        <f>D148/D221*1000</f>
        <v>112609.29411764705</v>
      </c>
      <c r="E224" s="56"/>
      <c r="F224" s="56"/>
      <c r="G224" s="56"/>
      <c r="H224" s="64">
        <f>H148/H221*1000/7</f>
        <v>112609.29411764703</v>
      </c>
      <c r="I224" s="56"/>
      <c r="J224" s="64">
        <f>J148/J221*1000/6</f>
        <v>204784.33333333337</v>
      </c>
      <c r="K224" s="56"/>
      <c r="L224" s="59"/>
      <c r="M224" s="323"/>
      <c r="N224" s="324"/>
      <c r="O224" s="101"/>
      <c r="P224" s="101"/>
      <c r="Q224" s="55"/>
      <c r="T224" s="54">
        <f>E224+[1]апр!I220</f>
        <v>0</v>
      </c>
      <c r="U224" s="36">
        <f>F224+[1]апр!J220</f>
        <v>169314.03125</v>
      </c>
    </row>
    <row r="225" spans="1:17">
      <c r="A225" s="38"/>
      <c r="B225" s="38"/>
      <c r="C225" s="38"/>
      <c r="D225" s="38"/>
      <c r="E225" s="38"/>
      <c r="F225" s="38"/>
      <c r="G225" s="38"/>
      <c r="H225" s="38"/>
      <c r="I225" s="38"/>
      <c r="J225" s="39"/>
      <c r="K225" s="38"/>
      <c r="L225" s="38"/>
      <c r="M225" s="38"/>
      <c r="N225" s="38">
        <f>H225+I225</f>
        <v>0</v>
      </c>
      <c r="O225" s="38"/>
      <c r="P225" s="38"/>
      <c r="Q225" s="38"/>
    </row>
    <row r="226" spans="1:17">
      <c r="A226" s="38"/>
      <c r="B226" s="111" t="s">
        <v>524</v>
      </c>
      <c r="C226" s="38"/>
      <c r="D226" s="38"/>
      <c r="E226" s="38"/>
      <c r="F226" s="38"/>
      <c r="G226" s="38"/>
      <c r="H226" s="38"/>
      <c r="I226" s="38"/>
      <c r="J226" s="39"/>
      <c r="K226" s="38"/>
      <c r="L226" s="38"/>
      <c r="M226" s="38"/>
      <c r="N226" s="38"/>
      <c r="O226" s="111" t="s">
        <v>525</v>
      </c>
      <c r="P226" s="38"/>
      <c r="Q226" s="38"/>
    </row>
    <row r="227" spans="1:17">
      <c r="A227" s="38"/>
      <c r="C227" s="7"/>
      <c r="D227" s="111"/>
      <c r="E227" s="111"/>
      <c r="F227" s="111"/>
      <c r="G227" s="111" t="s">
        <v>525</v>
      </c>
      <c r="H227" s="38"/>
      <c r="I227" s="38"/>
      <c r="J227" s="39"/>
      <c r="K227" s="111" t="s">
        <v>525</v>
      </c>
      <c r="L227" s="38"/>
      <c r="M227" s="38"/>
      <c r="N227" s="38"/>
      <c r="O227" s="111"/>
      <c r="P227" s="38"/>
      <c r="Q227" s="38"/>
    </row>
    <row r="228" spans="1:17" ht="75" customHeight="1">
      <c r="A228" s="38"/>
      <c r="B228" s="273" t="s">
        <v>526</v>
      </c>
      <c r="C228" s="273"/>
      <c r="D228" s="273"/>
      <c r="E228" s="273"/>
      <c r="F228" s="273"/>
      <c r="G228" s="273"/>
      <c r="H228" s="273"/>
      <c r="I228" s="38"/>
      <c r="J228" s="39"/>
      <c r="K228" s="111"/>
      <c r="L228" s="38"/>
      <c r="M228" s="38"/>
      <c r="N228" s="38"/>
      <c r="O228" s="115" t="s">
        <v>527</v>
      </c>
      <c r="P228" s="38"/>
      <c r="Q228" s="38"/>
    </row>
    <row r="229" spans="1:17" ht="18.75" customHeight="1">
      <c r="A229" s="38"/>
      <c r="C229" s="114"/>
      <c r="D229" s="114"/>
      <c r="E229" s="113"/>
      <c r="F229" s="111"/>
      <c r="G229" s="111" t="s">
        <v>527</v>
      </c>
      <c r="H229" s="38"/>
      <c r="I229" s="38"/>
      <c r="J229" s="39"/>
      <c r="K229" s="111" t="s">
        <v>527</v>
      </c>
      <c r="L229" s="38"/>
      <c r="M229" s="38"/>
      <c r="N229" s="38">
        <f>SUM(H229:M229)</f>
        <v>0</v>
      </c>
      <c r="O229" s="38"/>
      <c r="P229" s="38"/>
      <c r="Q229" s="38"/>
    </row>
    <row r="230" spans="1:17">
      <c r="A230" s="38"/>
      <c r="B230" s="114"/>
      <c r="C230" s="114"/>
      <c r="D230" s="114"/>
      <c r="E230" s="113"/>
      <c r="F230" s="111"/>
      <c r="G230" s="111"/>
      <c r="H230" s="38"/>
      <c r="I230" s="38"/>
      <c r="J230" s="39"/>
      <c r="K230" s="38"/>
      <c r="L230" s="38"/>
      <c r="M230" s="38"/>
      <c r="N230" s="38"/>
      <c r="O230" s="38"/>
      <c r="P230" s="38"/>
      <c r="Q230" s="38"/>
    </row>
    <row r="231" spans="1:17">
      <c r="A231" s="112" t="s">
        <v>528</v>
      </c>
      <c r="B231" s="38"/>
      <c r="C231" s="38"/>
      <c r="D231" s="38"/>
      <c r="E231" s="38"/>
      <c r="F231" s="38"/>
      <c r="G231" s="38"/>
      <c r="H231" s="38"/>
      <c r="I231" s="38"/>
      <c r="J231" s="39"/>
      <c r="K231" s="38"/>
      <c r="L231" s="38"/>
      <c r="M231" s="38"/>
      <c r="N231" s="38"/>
      <c r="O231" s="38"/>
      <c r="P231" s="38"/>
      <c r="Q231" s="38"/>
    </row>
    <row r="232" spans="1:17">
      <c r="A232" s="112" t="s">
        <v>529</v>
      </c>
      <c r="B232" s="38"/>
      <c r="C232" s="38"/>
      <c r="D232" s="38"/>
      <c r="E232" s="38"/>
      <c r="F232" s="38"/>
      <c r="G232" s="38"/>
      <c r="H232" s="38"/>
      <c r="I232" s="38"/>
      <c r="J232" s="39"/>
      <c r="K232" s="38"/>
      <c r="L232" s="38"/>
      <c r="M232" s="38"/>
      <c r="N232" s="38"/>
      <c r="O232" s="38"/>
      <c r="P232" s="38"/>
      <c r="Q232" s="38"/>
    </row>
    <row r="233" spans="1:17">
      <c r="A233" s="38"/>
      <c r="C233" s="112"/>
      <c r="D233" s="38"/>
      <c r="E233" s="38"/>
      <c r="F233" s="38"/>
      <c r="G233" s="38"/>
      <c r="H233" s="38"/>
      <c r="I233" s="38"/>
      <c r="J233" s="39"/>
      <c r="K233" s="38"/>
      <c r="L233" s="38"/>
      <c r="M233" s="38"/>
      <c r="N233" s="38"/>
      <c r="O233" s="38"/>
      <c r="P233" s="38"/>
      <c r="Q233" s="38"/>
    </row>
    <row r="234" spans="1:17">
      <c r="A234" s="38"/>
      <c r="C234" s="112"/>
      <c r="D234" s="38"/>
      <c r="E234" s="38"/>
      <c r="F234" s="38"/>
      <c r="G234" s="38"/>
      <c r="H234" s="38"/>
      <c r="I234" s="38"/>
      <c r="J234" s="39"/>
      <c r="K234" s="38"/>
      <c r="L234" s="38"/>
      <c r="M234" s="38"/>
      <c r="N234" s="38"/>
      <c r="O234" s="38"/>
      <c r="P234" s="38"/>
      <c r="Q234" s="38"/>
    </row>
    <row r="235" spans="1:17">
      <c r="A235" s="38"/>
      <c r="B235" s="38"/>
      <c r="C235" s="38"/>
      <c r="D235" s="38"/>
      <c r="E235" s="38"/>
      <c r="F235" s="38"/>
      <c r="G235" s="38"/>
      <c r="H235" s="38"/>
      <c r="I235" s="38"/>
      <c r="J235" s="39"/>
      <c r="K235" s="38"/>
      <c r="L235" s="38"/>
      <c r="M235" s="38"/>
      <c r="N235" s="38"/>
      <c r="O235" s="38"/>
      <c r="P235" s="38"/>
      <c r="Q235" s="38"/>
    </row>
    <row r="236" spans="1:17">
      <c r="A236" s="38"/>
      <c r="B236" s="38"/>
      <c r="C236" s="38"/>
      <c r="D236" s="38"/>
      <c r="E236" s="38"/>
      <c r="F236" s="38"/>
      <c r="G236" s="38"/>
      <c r="H236" s="38"/>
      <c r="I236" s="38"/>
      <c r="J236" s="39"/>
      <c r="K236" s="38"/>
      <c r="L236" s="38"/>
      <c r="M236" s="38"/>
      <c r="N236" s="38"/>
      <c r="O236" s="38"/>
      <c r="P236" s="38"/>
      <c r="Q236" s="38"/>
    </row>
    <row r="237" spans="1:17">
      <c r="B237" s="102"/>
      <c r="C237" s="102"/>
      <c r="D237" s="102"/>
      <c r="E237" s="102"/>
      <c r="F237" s="102"/>
      <c r="G237" s="102"/>
    </row>
    <row r="238" spans="1:17">
      <c r="B238" s="106"/>
      <c r="C238" s="107"/>
      <c r="D238" s="107"/>
      <c r="E238" s="107"/>
      <c r="F238" s="107"/>
      <c r="G238" s="107"/>
    </row>
    <row r="239" spans="1:17">
      <c r="A239" s="107"/>
      <c r="B239" s="107"/>
      <c r="C239" s="107"/>
      <c r="D239" s="107"/>
      <c r="E239" s="107"/>
      <c r="F239" s="107"/>
      <c r="G239" s="107"/>
    </row>
    <row r="240" spans="1:17">
      <c r="A240" s="107"/>
      <c r="B240" s="107"/>
      <c r="C240" s="107"/>
      <c r="D240" s="107"/>
      <c r="E240" s="107"/>
      <c r="F240" s="107"/>
      <c r="G240" s="107"/>
    </row>
    <row r="241" spans="1:7">
      <c r="A241" s="107"/>
      <c r="B241" s="107"/>
      <c r="C241" s="107"/>
      <c r="D241" s="107"/>
      <c r="E241" s="107"/>
      <c r="F241" s="107"/>
      <c r="G241" s="107"/>
    </row>
    <row r="242" spans="1:7">
      <c r="A242" s="106"/>
      <c r="B242" s="107"/>
      <c r="C242" s="107"/>
      <c r="D242" s="107"/>
      <c r="E242" s="107"/>
      <c r="F242" s="107"/>
      <c r="G242" s="107"/>
    </row>
    <row r="243" spans="1:7">
      <c r="A243" s="107"/>
      <c r="B243" s="107"/>
      <c r="C243" s="107"/>
      <c r="D243" s="107"/>
      <c r="E243" s="107"/>
      <c r="F243" s="107"/>
      <c r="G243" s="107"/>
    </row>
  </sheetData>
  <mergeCells count="225">
    <mergeCell ref="M224:N224"/>
    <mergeCell ref="M218:N218"/>
    <mergeCell ref="M219:N219"/>
    <mergeCell ref="M220:N220"/>
    <mergeCell ref="M221:N221"/>
    <mergeCell ref="M222:N222"/>
    <mergeCell ref="M223:N223"/>
    <mergeCell ref="M214:N214"/>
    <mergeCell ref="A215:A216"/>
    <mergeCell ref="B215:B216"/>
    <mergeCell ref="M215:N215"/>
    <mergeCell ref="M216:N216"/>
    <mergeCell ref="M217:N217"/>
    <mergeCell ref="M206:N206"/>
    <mergeCell ref="M207:N207"/>
    <mergeCell ref="M209:N209"/>
    <mergeCell ref="M210:N210"/>
    <mergeCell ref="M211:N211"/>
    <mergeCell ref="A212:A213"/>
    <mergeCell ref="B212:B213"/>
    <mergeCell ref="M212:N212"/>
    <mergeCell ref="M213:N213"/>
    <mergeCell ref="M200:N200"/>
    <mergeCell ref="M201:N201"/>
    <mergeCell ref="M202:N202"/>
    <mergeCell ref="M203:N203"/>
    <mergeCell ref="M204:N204"/>
    <mergeCell ref="M205:N205"/>
    <mergeCell ref="M194:N194"/>
    <mergeCell ref="M195:N195"/>
    <mergeCell ref="M196:N196"/>
    <mergeCell ref="M197:N197"/>
    <mergeCell ref="M198:N198"/>
    <mergeCell ref="M199:N199"/>
    <mergeCell ref="M188:N188"/>
    <mergeCell ref="M189:N189"/>
    <mergeCell ref="M190:N190"/>
    <mergeCell ref="M191:N191"/>
    <mergeCell ref="M192:N192"/>
    <mergeCell ref="M193:N193"/>
    <mergeCell ref="M182:N182"/>
    <mergeCell ref="M183:N183"/>
    <mergeCell ref="M184:N184"/>
    <mergeCell ref="M185:N185"/>
    <mergeCell ref="M186:N186"/>
    <mergeCell ref="M187:N187"/>
    <mergeCell ref="M175:N175"/>
    <mergeCell ref="M176:N176"/>
    <mergeCell ref="M177:N177"/>
    <mergeCell ref="M178:N178"/>
    <mergeCell ref="M179:N179"/>
    <mergeCell ref="M180:N180"/>
    <mergeCell ref="M169:N169"/>
    <mergeCell ref="M170:N170"/>
    <mergeCell ref="M171:N171"/>
    <mergeCell ref="M172:N172"/>
    <mergeCell ref="M173:N173"/>
    <mergeCell ref="M174:N174"/>
    <mergeCell ref="M163:N163"/>
    <mergeCell ref="M164:N164"/>
    <mergeCell ref="M165:N165"/>
    <mergeCell ref="M166:N166"/>
    <mergeCell ref="M167:N167"/>
    <mergeCell ref="M168:N168"/>
    <mergeCell ref="M157:N157"/>
    <mergeCell ref="M158:N158"/>
    <mergeCell ref="M159:N159"/>
    <mergeCell ref="M160:N160"/>
    <mergeCell ref="M161:N161"/>
    <mergeCell ref="M162:N162"/>
    <mergeCell ref="M148:N148"/>
    <mergeCell ref="M149:N149"/>
    <mergeCell ref="M153:N153"/>
    <mergeCell ref="M154:N154"/>
    <mergeCell ref="M155:N155"/>
    <mergeCell ref="M156:N156"/>
    <mergeCell ref="M142:N142"/>
    <mergeCell ref="M143:N143"/>
    <mergeCell ref="M144:N144"/>
    <mergeCell ref="M145:N145"/>
    <mergeCell ref="M146:N146"/>
    <mergeCell ref="M147:N147"/>
    <mergeCell ref="M131:N131"/>
    <mergeCell ref="M132:N132"/>
    <mergeCell ref="M133:N133"/>
    <mergeCell ref="M134:N134"/>
    <mergeCell ref="M135:N135"/>
    <mergeCell ref="M141:N141"/>
    <mergeCell ref="M125:N125"/>
    <mergeCell ref="M126:N126"/>
    <mergeCell ref="M127:N127"/>
    <mergeCell ref="M128:N128"/>
    <mergeCell ref="M129:N129"/>
    <mergeCell ref="M130:N130"/>
    <mergeCell ref="M119:N119"/>
    <mergeCell ref="M120:N120"/>
    <mergeCell ref="M121:N121"/>
    <mergeCell ref="M122:N122"/>
    <mergeCell ref="M123:N123"/>
    <mergeCell ref="M124:N124"/>
    <mergeCell ref="M113:N113"/>
    <mergeCell ref="M114:N114"/>
    <mergeCell ref="M115:N115"/>
    <mergeCell ref="M116:N116"/>
    <mergeCell ref="M117:N117"/>
    <mergeCell ref="M118:N118"/>
    <mergeCell ref="M107:N107"/>
    <mergeCell ref="M108:N108"/>
    <mergeCell ref="M109:N109"/>
    <mergeCell ref="M110:N110"/>
    <mergeCell ref="M111:N111"/>
    <mergeCell ref="M112:N112"/>
    <mergeCell ref="M101:N101"/>
    <mergeCell ref="M102:N102"/>
    <mergeCell ref="M103:N103"/>
    <mergeCell ref="M104:N104"/>
    <mergeCell ref="M105:N105"/>
    <mergeCell ref="M106:N106"/>
    <mergeCell ref="M95:N95"/>
    <mergeCell ref="M96:N96"/>
    <mergeCell ref="M97:N97"/>
    <mergeCell ref="M98:N98"/>
    <mergeCell ref="M99:N99"/>
    <mergeCell ref="M100:N100"/>
    <mergeCell ref="M86:N86"/>
    <mergeCell ref="M87:N87"/>
    <mergeCell ref="M88:N88"/>
    <mergeCell ref="M89:N89"/>
    <mergeCell ref="M93:N93"/>
    <mergeCell ref="M94:N94"/>
    <mergeCell ref="M79:N79"/>
    <mergeCell ref="M80:N80"/>
    <mergeCell ref="M81:N81"/>
    <mergeCell ref="M82:N82"/>
    <mergeCell ref="M83:N83"/>
    <mergeCell ref="M84:N85"/>
    <mergeCell ref="M73:N73"/>
    <mergeCell ref="M74:N74"/>
    <mergeCell ref="M75:N75"/>
    <mergeCell ref="M76:N76"/>
    <mergeCell ref="M77:N77"/>
    <mergeCell ref="M78:N78"/>
    <mergeCell ref="M66:N66"/>
    <mergeCell ref="M67:N67"/>
    <mergeCell ref="M68:N68"/>
    <mergeCell ref="M69:N70"/>
    <mergeCell ref="M71:N71"/>
    <mergeCell ref="M72:N72"/>
    <mergeCell ref="M59:N59"/>
    <mergeCell ref="M60:N61"/>
    <mergeCell ref="M62:N62"/>
    <mergeCell ref="M63:N63"/>
    <mergeCell ref="M64:N64"/>
    <mergeCell ref="M65:N65"/>
    <mergeCell ref="M52:N52"/>
    <mergeCell ref="M53:N53"/>
    <mergeCell ref="M54:N54"/>
    <mergeCell ref="M55:N55"/>
    <mergeCell ref="M56:N56"/>
    <mergeCell ref="M57:N58"/>
    <mergeCell ref="M46:N46"/>
    <mergeCell ref="M47:N47"/>
    <mergeCell ref="M48:N48"/>
    <mergeCell ref="M49:N49"/>
    <mergeCell ref="M50:N50"/>
    <mergeCell ref="M51:N51"/>
    <mergeCell ref="M39:N39"/>
    <mergeCell ref="M40:N40"/>
    <mergeCell ref="M41:N41"/>
    <mergeCell ref="M42:N43"/>
    <mergeCell ref="M44:N44"/>
    <mergeCell ref="M45:N45"/>
    <mergeCell ref="M33:N33"/>
    <mergeCell ref="M34:N34"/>
    <mergeCell ref="M35:N35"/>
    <mergeCell ref="M36:N36"/>
    <mergeCell ref="M37:N37"/>
    <mergeCell ref="M38:N38"/>
    <mergeCell ref="M27:N27"/>
    <mergeCell ref="M28:N28"/>
    <mergeCell ref="M29:N29"/>
    <mergeCell ref="M30:N30"/>
    <mergeCell ref="M31:N31"/>
    <mergeCell ref="M32:N32"/>
    <mergeCell ref="M21:N21"/>
    <mergeCell ref="M22:N22"/>
    <mergeCell ref="M23:N23"/>
    <mergeCell ref="M24:N24"/>
    <mergeCell ref="M25:N25"/>
    <mergeCell ref="M26:N26"/>
    <mergeCell ref="M16:N16"/>
    <mergeCell ref="M17:N17"/>
    <mergeCell ref="M18:N18"/>
    <mergeCell ref="M19:N19"/>
    <mergeCell ref="M20:N20"/>
    <mergeCell ref="M9:N9"/>
    <mergeCell ref="M10:N10"/>
    <mergeCell ref="M11:N11"/>
    <mergeCell ref="M12:N12"/>
    <mergeCell ref="M13:N13"/>
    <mergeCell ref="M14:N14"/>
    <mergeCell ref="A1:P1"/>
    <mergeCell ref="A2:P2"/>
    <mergeCell ref="B228:H228"/>
    <mergeCell ref="A3:C3"/>
    <mergeCell ref="A4:A6"/>
    <mergeCell ref="B4:B6"/>
    <mergeCell ref="C4:C6"/>
    <mergeCell ref="D4:G4"/>
    <mergeCell ref="H4:L4"/>
    <mergeCell ref="M4:N6"/>
    <mergeCell ref="D5:D6"/>
    <mergeCell ref="K5:K6"/>
    <mergeCell ref="L5:L6"/>
    <mergeCell ref="O5:O6"/>
    <mergeCell ref="P5:P6"/>
    <mergeCell ref="M7:N7"/>
    <mergeCell ref="M8:N8"/>
    <mergeCell ref="E5:E6"/>
    <mergeCell ref="F5:F6"/>
    <mergeCell ref="G5:G6"/>
    <mergeCell ref="H5:H6"/>
    <mergeCell ref="I5:I6"/>
    <mergeCell ref="J5:J6"/>
    <mergeCell ref="M15:N15"/>
  </mergeCells>
  <pageMargins left="0" right="0" top="0" bottom="0" header="0.31496062992125984" footer="0.31496062992125984"/>
  <pageSetup paperSize="9" scale="80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3"/>
  <sheetViews>
    <sheetView topLeftCell="A44" workbookViewId="0">
      <selection activeCell="B53" sqref="B53:B69"/>
    </sheetView>
  </sheetViews>
  <sheetFormatPr defaultRowHeight="18.75"/>
  <cols>
    <col min="1" max="1" width="9.28515625" style="38" customWidth="1"/>
    <col min="2" max="2" width="35.42578125" style="38" customWidth="1"/>
    <col min="3" max="3" width="13.140625" style="38" customWidth="1"/>
    <col min="4" max="4" width="17.5703125" style="38" customWidth="1"/>
    <col min="5" max="5" width="16" style="38" customWidth="1"/>
    <col min="6" max="6" width="11.85546875" style="38" customWidth="1"/>
    <col min="7" max="7" width="10.140625" style="38" customWidth="1"/>
    <col min="8" max="16384" width="9.140625" style="38"/>
  </cols>
  <sheetData>
    <row r="1" spans="1:8" ht="38.25" customHeight="1">
      <c r="A1" s="342" t="s">
        <v>489</v>
      </c>
      <c r="B1" s="342"/>
      <c r="C1" s="342"/>
      <c r="D1" s="342"/>
      <c r="E1" s="342"/>
      <c r="F1" s="342"/>
      <c r="G1" s="342"/>
      <c r="H1" s="108"/>
    </row>
    <row r="2" spans="1:8" ht="39" customHeight="1">
      <c r="A2" s="343" t="s">
        <v>651</v>
      </c>
      <c r="B2" s="343"/>
      <c r="C2" s="343"/>
      <c r="D2" s="343"/>
      <c r="E2" s="343"/>
      <c r="F2" s="343"/>
      <c r="G2" s="343"/>
      <c r="H2" s="109"/>
    </row>
    <row r="4" spans="1:8" ht="59.25" customHeight="1">
      <c r="A4" s="242" t="s">
        <v>490</v>
      </c>
      <c r="B4" s="242" t="s">
        <v>491</v>
      </c>
      <c r="C4" s="243" t="s">
        <v>492</v>
      </c>
      <c r="D4" s="243" t="s">
        <v>652</v>
      </c>
      <c r="E4" s="243" t="s">
        <v>9</v>
      </c>
      <c r="F4" s="243" t="s">
        <v>493</v>
      </c>
      <c r="G4" s="243" t="s">
        <v>494</v>
      </c>
      <c r="H4" s="110"/>
    </row>
    <row r="5" spans="1:8">
      <c r="A5" s="242">
        <v>1</v>
      </c>
      <c r="B5" s="242">
        <v>2</v>
      </c>
      <c r="C5" s="242">
        <v>3</v>
      </c>
      <c r="D5" s="242">
        <v>4</v>
      </c>
      <c r="E5" s="242">
        <v>5</v>
      </c>
      <c r="F5" s="242">
        <v>6</v>
      </c>
      <c r="G5" s="242">
        <v>7</v>
      </c>
    </row>
    <row r="6" spans="1:8" s="111" customFormat="1" ht="53.25" customHeight="1">
      <c r="A6" s="245" t="s">
        <v>14</v>
      </c>
      <c r="B6" s="246" t="s">
        <v>495</v>
      </c>
      <c r="C6" s="245" t="s">
        <v>16</v>
      </c>
      <c r="D6" s="252">
        <f>D7+D22+D26+D27+D30</f>
        <v>63960.238000000005</v>
      </c>
      <c r="E6" s="252">
        <f>E7+E22+E26+E27+E30</f>
        <v>58288.008000000002</v>
      </c>
      <c r="F6" s="252">
        <f>E6-D6</f>
        <v>-5672.2300000000032</v>
      </c>
      <c r="G6" s="252">
        <f>E6/D6*100</f>
        <v>91.131630873543642</v>
      </c>
    </row>
    <row r="7" spans="1:8">
      <c r="A7" s="245">
        <v>1</v>
      </c>
      <c r="B7" s="246" t="s">
        <v>496</v>
      </c>
      <c r="C7" s="245" t="s">
        <v>16</v>
      </c>
      <c r="D7" s="252">
        <f>D8+D16+D20+D21</f>
        <v>26466.27</v>
      </c>
      <c r="E7" s="252">
        <f>E8+E16+E20+E21</f>
        <v>12336.109</v>
      </c>
      <c r="F7" s="252">
        <f t="shared" ref="F7:F84" si="0">E7-D7</f>
        <v>-14130.161</v>
      </c>
      <c r="G7" s="252">
        <f>E7/D7*100</f>
        <v>46.610682200400738</v>
      </c>
    </row>
    <row r="8" spans="1:8">
      <c r="A8" s="248" t="s">
        <v>18</v>
      </c>
      <c r="B8" s="247" t="s">
        <v>498</v>
      </c>
      <c r="C8" s="242" t="s">
        <v>16</v>
      </c>
      <c r="D8" s="253">
        <f>D9+D12+D15</f>
        <v>4261.9100000000008</v>
      </c>
      <c r="E8" s="253">
        <f>E9+E12+E15</f>
        <v>2489.1710000000003</v>
      </c>
      <c r="F8" s="253">
        <f t="shared" si="0"/>
        <v>-1772.7390000000005</v>
      </c>
      <c r="G8" s="253">
        <f t="shared" ref="G8:G84" si="1">E8/D8*100</f>
        <v>58.40505782618591</v>
      </c>
    </row>
    <row r="9" spans="1:8">
      <c r="A9" s="248" t="s">
        <v>499</v>
      </c>
      <c r="B9" s="247" t="s">
        <v>500</v>
      </c>
      <c r="C9" s="242" t="s">
        <v>16</v>
      </c>
      <c r="D9" s="253">
        <f>2420.36</f>
        <v>2420.36</v>
      </c>
      <c r="E9" s="253">
        <f>E10+E11</f>
        <v>393.92200000000003</v>
      </c>
      <c r="F9" s="253">
        <f t="shared" si="0"/>
        <v>-2026.4380000000001</v>
      </c>
      <c r="G9" s="253">
        <f t="shared" si="1"/>
        <v>16.275347468971557</v>
      </c>
    </row>
    <row r="10" spans="1:8">
      <c r="A10" s="248"/>
      <c r="B10" s="258" t="s">
        <v>654</v>
      </c>
      <c r="C10" s="259"/>
      <c r="D10" s="261"/>
      <c r="E10" s="261">
        <v>305.63</v>
      </c>
      <c r="F10" s="253"/>
      <c r="G10" s="253"/>
    </row>
    <row r="11" spans="1:8">
      <c r="A11" s="248"/>
      <c r="B11" s="258" t="s">
        <v>655</v>
      </c>
      <c r="C11" s="259"/>
      <c r="D11" s="261"/>
      <c r="E11" s="261">
        <v>88.292000000000002</v>
      </c>
      <c r="F11" s="253"/>
      <c r="G11" s="253"/>
    </row>
    <row r="12" spans="1:8">
      <c r="A12" s="248" t="s">
        <v>255</v>
      </c>
      <c r="B12" s="247" t="s">
        <v>501</v>
      </c>
      <c r="C12" s="242" t="s">
        <v>16</v>
      </c>
      <c r="D12" s="253">
        <f>1688.66</f>
        <v>1688.66</v>
      </c>
      <c r="E12" s="253">
        <f>E13+E14</f>
        <v>1250.373</v>
      </c>
      <c r="F12" s="253">
        <f t="shared" si="0"/>
        <v>-438.28700000000003</v>
      </c>
      <c r="G12" s="253">
        <f t="shared" si="1"/>
        <v>74.045278504850003</v>
      </c>
    </row>
    <row r="13" spans="1:8">
      <c r="A13" s="248"/>
      <c r="B13" s="258" t="s">
        <v>661</v>
      </c>
      <c r="C13" s="242"/>
      <c r="D13" s="253"/>
      <c r="E13" s="261">
        <v>666.83699999999999</v>
      </c>
      <c r="F13" s="253"/>
      <c r="G13" s="253"/>
    </row>
    <row r="14" spans="1:8" s="112" customFormat="1">
      <c r="A14" s="260"/>
      <c r="B14" s="258" t="s">
        <v>674</v>
      </c>
      <c r="C14" s="259"/>
      <c r="D14" s="261"/>
      <c r="E14" s="261">
        <v>583.53599999999994</v>
      </c>
      <c r="F14" s="261"/>
      <c r="G14" s="261"/>
    </row>
    <row r="15" spans="1:8">
      <c r="A15" s="248" t="s">
        <v>266</v>
      </c>
      <c r="B15" s="247" t="s">
        <v>267</v>
      </c>
      <c r="C15" s="242" t="s">
        <v>16</v>
      </c>
      <c r="D15" s="253">
        <f>152.89</f>
        <v>152.88999999999999</v>
      </c>
      <c r="E15" s="253">
        <v>844.87599999999998</v>
      </c>
      <c r="F15" s="253">
        <f t="shared" si="0"/>
        <v>691.98599999999999</v>
      </c>
      <c r="G15" s="253">
        <f t="shared" si="1"/>
        <v>552.60383282098246</v>
      </c>
    </row>
    <row r="16" spans="1:8">
      <c r="A16" s="248" t="s">
        <v>20</v>
      </c>
      <c r="B16" s="247" t="s">
        <v>23</v>
      </c>
      <c r="C16" s="242" t="s">
        <v>16</v>
      </c>
      <c r="D16" s="253">
        <f>2328.25</f>
        <v>2328.25</v>
      </c>
      <c r="E16" s="253">
        <f>E17+E18+E19</f>
        <v>1146.71</v>
      </c>
      <c r="F16" s="253">
        <f t="shared" si="0"/>
        <v>-1181.54</v>
      </c>
      <c r="G16" s="253">
        <f t="shared" si="1"/>
        <v>49.25201331472136</v>
      </c>
    </row>
    <row r="17" spans="1:7" s="112" customFormat="1">
      <c r="A17" s="260"/>
      <c r="B17" s="258" t="s">
        <v>653</v>
      </c>
      <c r="C17" s="259"/>
      <c r="D17" s="261"/>
      <c r="E17" s="261">
        <f>660.641</f>
        <v>660.64099999999996</v>
      </c>
      <c r="F17" s="261"/>
      <c r="G17" s="261"/>
    </row>
    <row r="18" spans="1:7" s="112" customFormat="1">
      <c r="A18" s="260"/>
      <c r="B18" s="258" t="s">
        <v>657</v>
      </c>
      <c r="C18" s="259"/>
      <c r="D18" s="261"/>
      <c r="E18" s="261">
        <f>30+327.279</f>
        <v>357.279</v>
      </c>
      <c r="F18" s="261"/>
      <c r="G18" s="261"/>
    </row>
    <row r="19" spans="1:7" s="112" customFormat="1">
      <c r="A19" s="260"/>
      <c r="B19" s="258" t="s">
        <v>656</v>
      </c>
      <c r="C19" s="259"/>
      <c r="D19" s="261"/>
      <c r="E19" s="261">
        <f>8.62+113.94+6.23</f>
        <v>128.79</v>
      </c>
      <c r="F19" s="261"/>
      <c r="G19" s="261"/>
    </row>
    <row r="20" spans="1:7">
      <c r="A20" s="248" t="s">
        <v>22</v>
      </c>
      <c r="B20" s="247" t="s">
        <v>502</v>
      </c>
      <c r="C20" s="242" t="s">
        <v>16</v>
      </c>
      <c r="D20" s="253">
        <f>19278.96</f>
        <v>19278.96</v>
      </c>
      <c r="E20" s="253">
        <v>8700.2279999999992</v>
      </c>
      <c r="F20" s="253">
        <f t="shared" si="0"/>
        <v>-10578.732</v>
      </c>
      <c r="G20" s="253">
        <f t="shared" si="1"/>
        <v>45.128098196168253</v>
      </c>
    </row>
    <row r="21" spans="1:7">
      <c r="A21" s="248" t="s">
        <v>41</v>
      </c>
      <c r="B21" s="247" t="s">
        <v>503</v>
      </c>
      <c r="C21" s="242" t="s">
        <v>16</v>
      </c>
      <c r="D21" s="253">
        <f>597.15</f>
        <v>597.15</v>
      </c>
      <c r="E21" s="254"/>
      <c r="F21" s="253">
        <f t="shared" si="0"/>
        <v>-597.15</v>
      </c>
      <c r="G21" s="253">
        <f t="shared" si="1"/>
        <v>0</v>
      </c>
    </row>
    <row r="22" spans="1:7">
      <c r="A22" s="255" t="s">
        <v>48</v>
      </c>
      <c r="B22" s="246" t="s">
        <v>49</v>
      </c>
      <c r="C22" s="245" t="s">
        <v>16</v>
      </c>
      <c r="D22" s="252">
        <f>D23+D24+D25</f>
        <v>17856.258000000002</v>
      </c>
      <c r="E22" s="252">
        <f>E23+E24+E25</f>
        <v>16468.518</v>
      </c>
      <c r="F22" s="252">
        <f t="shared" si="0"/>
        <v>-1387.7400000000016</v>
      </c>
      <c r="G22" s="252">
        <f t="shared" si="1"/>
        <v>92.228270895279394</v>
      </c>
    </row>
    <row r="23" spans="1:7">
      <c r="A23" s="248" t="s">
        <v>50</v>
      </c>
      <c r="B23" s="247" t="s">
        <v>504</v>
      </c>
      <c r="C23" s="242" t="s">
        <v>16</v>
      </c>
      <c r="D23" s="253">
        <f>16086.722</f>
        <v>16086.722</v>
      </c>
      <c r="E23" s="253">
        <v>14961.536</v>
      </c>
      <c r="F23" s="253">
        <f t="shared" si="0"/>
        <v>-1125.1859999999997</v>
      </c>
      <c r="G23" s="253">
        <f t="shared" si="1"/>
        <v>93.005498572052161</v>
      </c>
    </row>
    <row r="24" spans="1:7">
      <c r="A24" s="248" t="s">
        <v>52</v>
      </c>
      <c r="B24" s="247" t="s">
        <v>107</v>
      </c>
      <c r="C24" s="242" t="s">
        <v>16</v>
      </c>
      <c r="D24" s="253">
        <f>1447.802</f>
        <v>1447.8019999999999</v>
      </c>
      <c r="E24" s="253">
        <f>474.695+807.855</f>
        <v>1282.55</v>
      </c>
      <c r="F24" s="253">
        <f t="shared" si="0"/>
        <v>-165.25199999999995</v>
      </c>
      <c r="G24" s="253">
        <f t="shared" si="1"/>
        <v>88.586008307765837</v>
      </c>
    </row>
    <row r="25" spans="1:7" ht="32.25">
      <c r="A25" s="248" t="s">
        <v>57</v>
      </c>
      <c r="B25" s="247" t="s">
        <v>505</v>
      </c>
      <c r="C25" s="242" t="s">
        <v>16</v>
      </c>
      <c r="D25" s="253">
        <f>321.734</f>
        <v>321.73399999999998</v>
      </c>
      <c r="E25" s="253">
        <v>224.43199999999999</v>
      </c>
      <c r="F25" s="253">
        <f t="shared" si="0"/>
        <v>-97.301999999999992</v>
      </c>
      <c r="G25" s="253">
        <f t="shared" si="1"/>
        <v>69.757004233310752</v>
      </c>
    </row>
    <row r="26" spans="1:7">
      <c r="A26" s="245">
        <v>3</v>
      </c>
      <c r="B26" s="246" t="s">
        <v>60</v>
      </c>
      <c r="C26" s="245" t="s">
        <v>16</v>
      </c>
      <c r="D26" s="252">
        <f>17741.07</f>
        <v>17741.07</v>
      </c>
      <c r="E26" s="252">
        <v>27449.798999999999</v>
      </c>
      <c r="F26" s="252">
        <f t="shared" si="0"/>
        <v>9708.7289999999994</v>
      </c>
      <c r="G26" s="252">
        <f t="shared" si="1"/>
        <v>154.72459665623325</v>
      </c>
    </row>
    <row r="27" spans="1:7">
      <c r="A27" s="245">
        <v>4</v>
      </c>
      <c r="B27" s="246" t="s">
        <v>506</v>
      </c>
      <c r="C27" s="245" t="s">
        <v>16</v>
      </c>
      <c r="D27" s="252">
        <f>D28+D29</f>
        <v>0</v>
      </c>
      <c r="E27" s="252">
        <f>E28+E29</f>
        <v>0</v>
      </c>
      <c r="F27" s="252">
        <f t="shared" si="0"/>
        <v>0</v>
      </c>
      <c r="G27" s="252" t="e">
        <f t="shared" si="1"/>
        <v>#DIV/0!</v>
      </c>
    </row>
    <row r="28" spans="1:7">
      <c r="A28" s="248" t="s">
        <v>507</v>
      </c>
      <c r="B28" s="247" t="s">
        <v>508</v>
      </c>
      <c r="C28" s="242" t="s">
        <v>16</v>
      </c>
      <c r="D28" s="253"/>
      <c r="E28" s="254"/>
      <c r="F28" s="253">
        <f t="shared" si="0"/>
        <v>0</v>
      </c>
      <c r="G28" s="253" t="e">
        <f t="shared" si="1"/>
        <v>#DIV/0!</v>
      </c>
    </row>
    <row r="29" spans="1:7">
      <c r="A29" s="248" t="s">
        <v>509</v>
      </c>
      <c r="B29" s="247" t="s">
        <v>510</v>
      </c>
      <c r="C29" s="242" t="s">
        <v>16</v>
      </c>
      <c r="D29" s="253"/>
      <c r="E29" s="254"/>
      <c r="F29" s="253">
        <f t="shared" si="0"/>
        <v>0</v>
      </c>
      <c r="G29" s="253" t="e">
        <f t="shared" si="1"/>
        <v>#DIV/0!</v>
      </c>
    </row>
    <row r="30" spans="1:7">
      <c r="A30" s="245">
        <v>5</v>
      </c>
      <c r="B30" s="246" t="s">
        <v>64</v>
      </c>
      <c r="C30" s="245" t="s">
        <v>16</v>
      </c>
      <c r="D30" s="252">
        <f>D31+D35+D39+D41+D42+D45</f>
        <v>1896.6399999999999</v>
      </c>
      <c r="E30" s="252">
        <f>E31+E35+E39+E41+E42+E45</f>
        <v>2033.5819999999999</v>
      </c>
      <c r="F30" s="252">
        <f t="shared" si="0"/>
        <v>136.94200000000001</v>
      </c>
      <c r="G30" s="252">
        <f t="shared" si="1"/>
        <v>107.22024211236713</v>
      </c>
    </row>
    <row r="31" spans="1:7">
      <c r="A31" s="248" t="s">
        <v>65</v>
      </c>
      <c r="B31" s="247" t="s">
        <v>66</v>
      </c>
      <c r="C31" s="242" t="s">
        <v>16</v>
      </c>
      <c r="D31" s="253">
        <f>219.18</f>
        <v>219.18</v>
      </c>
      <c r="E31" s="253">
        <f>E32+E33+E34</f>
        <v>50.247999999999998</v>
      </c>
      <c r="F31" s="253">
        <f t="shared" si="0"/>
        <v>-168.93200000000002</v>
      </c>
      <c r="G31" s="253">
        <f t="shared" si="1"/>
        <v>22.925449402317728</v>
      </c>
    </row>
    <row r="32" spans="1:7" s="112" customFormat="1">
      <c r="A32" s="260"/>
      <c r="B32" s="258" t="s">
        <v>182</v>
      </c>
      <c r="C32" s="259"/>
      <c r="D32" s="261"/>
      <c r="E32" s="261">
        <v>39.186</v>
      </c>
      <c r="F32" s="261"/>
      <c r="G32" s="261"/>
    </row>
    <row r="33" spans="1:7" s="112" customFormat="1">
      <c r="A33" s="260"/>
      <c r="B33" s="258" t="s">
        <v>664</v>
      </c>
      <c r="C33" s="259"/>
      <c r="D33" s="261"/>
      <c r="E33" s="261">
        <v>3.5550000000000002</v>
      </c>
      <c r="F33" s="261"/>
      <c r="G33" s="261"/>
    </row>
    <row r="34" spans="1:7" s="112" customFormat="1">
      <c r="A34" s="260"/>
      <c r="B34" s="258" t="s">
        <v>670</v>
      </c>
      <c r="C34" s="259"/>
      <c r="D34" s="261"/>
      <c r="E34" s="261">
        <v>7.5069999999999997</v>
      </c>
      <c r="F34" s="261"/>
      <c r="G34" s="261"/>
    </row>
    <row r="35" spans="1:7">
      <c r="A35" s="248" t="s">
        <v>67</v>
      </c>
      <c r="B35" s="247" t="s">
        <v>511</v>
      </c>
      <c r="C35" s="242" t="s">
        <v>16</v>
      </c>
      <c r="D35" s="253">
        <f>127.06</f>
        <v>127.06</v>
      </c>
      <c r="E35" s="253">
        <f>E36+E37+E38</f>
        <v>143.59</v>
      </c>
      <c r="F35" s="253">
        <f t="shared" si="0"/>
        <v>16.53</v>
      </c>
      <c r="G35" s="253">
        <f t="shared" si="1"/>
        <v>113.00960176294663</v>
      </c>
    </row>
    <row r="36" spans="1:7" s="112" customFormat="1">
      <c r="A36" s="260"/>
      <c r="B36" s="258" t="s">
        <v>658</v>
      </c>
      <c r="C36" s="259"/>
      <c r="D36" s="261"/>
      <c r="E36" s="261">
        <v>4.2</v>
      </c>
      <c r="F36" s="261"/>
      <c r="G36" s="261"/>
    </row>
    <row r="37" spans="1:7" s="112" customFormat="1">
      <c r="A37" s="260"/>
      <c r="B37" s="258" t="s">
        <v>669</v>
      </c>
      <c r="C37" s="259"/>
      <c r="D37" s="261"/>
      <c r="E37" s="261">
        <v>48</v>
      </c>
      <c r="F37" s="261"/>
      <c r="G37" s="261"/>
    </row>
    <row r="38" spans="1:7" s="112" customFormat="1">
      <c r="A38" s="260"/>
      <c r="B38" s="258" t="s">
        <v>671</v>
      </c>
      <c r="C38" s="259"/>
      <c r="D38" s="261"/>
      <c r="E38" s="261">
        <v>91.39</v>
      </c>
      <c r="F38" s="261"/>
      <c r="G38" s="261"/>
    </row>
    <row r="39" spans="1:7" ht="32.25">
      <c r="A39" s="248" t="s">
        <v>75</v>
      </c>
      <c r="B39" s="247" t="s">
        <v>512</v>
      </c>
      <c r="C39" s="242" t="s">
        <v>16</v>
      </c>
      <c r="D39" s="253">
        <f>866.07</f>
        <v>866.07</v>
      </c>
      <c r="E39" s="253">
        <f>E40</f>
        <v>116.92</v>
      </c>
      <c r="F39" s="253">
        <f t="shared" si="0"/>
        <v>-749.15000000000009</v>
      </c>
      <c r="G39" s="253">
        <f t="shared" si="1"/>
        <v>13.500063505259391</v>
      </c>
    </row>
    <row r="40" spans="1:7" s="112" customFormat="1">
      <c r="A40" s="260"/>
      <c r="B40" s="258" t="s">
        <v>94</v>
      </c>
      <c r="C40" s="259"/>
      <c r="D40" s="261"/>
      <c r="E40" s="261">
        <v>116.92</v>
      </c>
      <c r="F40" s="261"/>
      <c r="G40" s="261"/>
    </row>
    <row r="41" spans="1:7" ht="32.25">
      <c r="A41" s="248" t="s">
        <v>98</v>
      </c>
      <c r="B41" s="247" t="s">
        <v>513</v>
      </c>
      <c r="C41" s="242" t="s">
        <v>16</v>
      </c>
      <c r="D41" s="253">
        <v>0</v>
      </c>
      <c r="E41" s="254"/>
      <c r="F41" s="253">
        <f t="shared" si="0"/>
        <v>0</v>
      </c>
      <c r="G41" s="253" t="e">
        <f t="shared" si="1"/>
        <v>#DIV/0!</v>
      </c>
    </row>
    <row r="42" spans="1:7">
      <c r="A42" s="248" t="s">
        <v>99</v>
      </c>
      <c r="B42" s="247" t="s">
        <v>514</v>
      </c>
      <c r="C42" s="242" t="s">
        <v>16</v>
      </c>
      <c r="D42" s="253">
        <f>354.48</f>
        <v>354.48</v>
      </c>
      <c r="E42" s="253">
        <f>E43+E44</f>
        <v>136.226</v>
      </c>
      <c r="F42" s="253">
        <f t="shared" si="0"/>
        <v>-218.25400000000002</v>
      </c>
      <c r="G42" s="253">
        <f t="shared" si="1"/>
        <v>38.429812683367182</v>
      </c>
    </row>
    <row r="43" spans="1:7">
      <c r="A43" s="248"/>
      <c r="B43" s="258" t="s">
        <v>662</v>
      </c>
      <c r="C43" s="259" t="s">
        <v>16</v>
      </c>
      <c r="D43" s="261"/>
      <c r="E43" s="261">
        <v>10.475</v>
      </c>
      <c r="F43" s="253"/>
      <c r="G43" s="253"/>
    </row>
    <row r="44" spans="1:7">
      <c r="A44" s="248"/>
      <c r="B44" s="258" t="s">
        <v>667</v>
      </c>
      <c r="C44" s="259"/>
      <c r="D44" s="261"/>
      <c r="E44" s="261">
        <v>125.751</v>
      </c>
      <c r="F44" s="253"/>
      <c r="G44" s="253"/>
    </row>
    <row r="45" spans="1:7">
      <c r="A45" s="248" t="s">
        <v>183</v>
      </c>
      <c r="B45" s="247" t="s">
        <v>515</v>
      </c>
      <c r="C45" s="242" t="s">
        <v>16</v>
      </c>
      <c r="D45" s="253">
        <f>329.85</f>
        <v>329.85</v>
      </c>
      <c r="E45" s="253">
        <f>E46+E47+E48+E49+E50</f>
        <v>1586.598</v>
      </c>
      <c r="F45" s="253">
        <f t="shared" si="0"/>
        <v>1256.748</v>
      </c>
      <c r="G45" s="253">
        <f t="shared" si="1"/>
        <v>481.00591177808087</v>
      </c>
    </row>
    <row r="46" spans="1:7" s="112" customFormat="1">
      <c r="A46" s="260"/>
      <c r="B46" s="258" t="s">
        <v>660</v>
      </c>
      <c r="C46" s="259"/>
      <c r="D46" s="261"/>
      <c r="E46" s="261">
        <v>437.08</v>
      </c>
      <c r="F46" s="261"/>
      <c r="G46" s="261"/>
    </row>
    <row r="47" spans="1:7" s="112" customFormat="1">
      <c r="A47" s="260"/>
      <c r="B47" s="258" t="s">
        <v>663</v>
      </c>
      <c r="C47" s="259"/>
      <c r="D47" s="261"/>
      <c r="E47" s="261">
        <v>105.30800000000001</v>
      </c>
      <c r="F47" s="261"/>
      <c r="G47" s="261"/>
    </row>
    <row r="48" spans="1:7" s="112" customFormat="1" ht="32.25">
      <c r="A48" s="260"/>
      <c r="B48" s="258" t="s">
        <v>666</v>
      </c>
      <c r="C48" s="259"/>
      <c r="D48" s="261"/>
      <c r="E48" s="261">
        <v>960</v>
      </c>
      <c r="F48" s="261"/>
      <c r="G48" s="261"/>
    </row>
    <row r="49" spans="1:7" s="112" customFormat="1">
      <c r="A49" s="260"/>
      <c r="B49" s="258" t="s">
        <v>668</v>
      </c>
      <c r="C49" s="259"/>
      <c r="D49" s="261"/>
      <c r="E49" s="261">
        <v>4.21</v>
      </c>
      <c r="F49" s="261"/>
      <c r="G49" s="261"/>
    </row>
    <row r="50" spans="1:7" s="112" customFormat="1" ht="32.25">
      <c r="A50" s="260"/>
      <c r="B50" s="258" t="s">
        <v>673</v>
      </c>
      <c r="C50" s="259"/>
      <c r="D50" s="261"/>
      <c r="E50" s="261">
        <v>80</v>
      </c>
      <c r="F50" s="261"/>
      <c r="G50" s="261"/>
    </row>
    <row r="51" spans="1:7" s="111" customFormat="1">
      <c r="A51" s="245" t="s">
        <v>100</v>
      </c>
      <c r="B51" s="246" t="s">
        <v>101</v>
      </c>
      <c r="C51" s="245" t="s">
        <v>16</v>
      </c>
      <c r="D51" s="252">
        <f>D52</f>
        <v>4585.04</v>
      </c>
      <c r="E51" s="252">
        <f>E52</f>
        <v>4270.5860000000002</v>
      </c>
      <c r="F51" s="252">
        <f t="shared" si="0"/>
        <v>-314.45399999999972</v>
      </c>
      <c r="G51" s="252">
        <f t="shared" si="1"/>
        <v>93.141739221468086</v>
      </c>
    </row>
    <row r="52" spans="1:7" ht="32.25">
      <c r="A52" s="245">
        <v>6</v>
      </c>
      <c r="B52" s="246" t="s">
        <v>516</v>
      </c>
      <c r="C52" s="245" t="s">
        <v>16</v>
      </c>
      <c r="D52" s="252">
        <f>D54+D55+D58+D59+D60+D62+D68</f>
        <v>4585.04</v>
      </c>
      <c r="E52" s="252">
        <f>E54+E55+E58+E59+E60+E62+E68</f>
        <v>4270.5860000000002</v>
      </c>
      <c r="F52" s="252">
        <f t="shared" si="0"/>
        <v>-314.45399999999972</v>
      </c>
      <c r="G52" s="252">
        <f t="shared" si="1"/>
        <v>93.141739221468086</v>
      </c>
    </row>
    <row r="53" spans="1:7">
      <c r="A53" s="244"/>
      <c r="B53" s="247" t="s">
        <v>497</v>
      </c>
      <c r="C53" s="242" t="s">
        <v>16</v>
      </c>
      <c r="D53" s="253"/>
      <c r="E53" s="254"/>
      <c r="F53" s="253"/>
      <c r="G53" s="253"/>
    </row>
    <row r="54" spans="1:7">
      <c r="A54" s="248" t="s">
        <v>104</v>
      </c>
      <c r="B54" s="247" t="s">
        <v>517</v>
      </c>
      <c r="C54" s="242" t="s">
        <v>16</v>
      </c>
      <c r="D54" s="253">
        <f>2598.67</f>
        <v>2598.67</v>
      </c>
      <c r="E54" s="253">
        <v>2294.127</v>
      </c>
      <c r="F54" s="253">
        <f t="shared" si="0"/>
        <v>-304.54300000000012</v>
      </c>
      <c r="G54" s="253">
        <f t="shared" si="1"/>
        <v>88.280812877356482</v>
      </c>
    </row>
    <row r="55" spans="1:7">
      <c r="A55" s="248" t="s">
        <v>106</v>
      </c>
      <c r="B55" s="247" t="s">
        <v>107</v>
      </c>
      <c r="C55" s="242" t="s">
        <v>16</v>
      </c>
      <c r="D55" s="253">
        <f>233.88</f>
        <v>233.88</v>
      </c>
      <c r="E55" s="253">
        <f>E56+E57</f>
        <v>199.06800000000001</v>
      </c>
      <c r="F55" s="253">
        <f t="shared" si="0"/>
        <v>-34.811999999999983</v>
      </c>
      <c r="G55" s="253">
        <f t="shared" si="1"/>
        <v>85.115443817342225</v>
      </c>
    </row>
    <row r="56" spans="1:7" s="112" customFormat="1">
      <c r="A56" s="260"/>
      <c r="B56" s="258" t="s">
        <v>677</v>
      </c>
      <c r="C56" s="259"/>
      <c r="D56" s="261"/>
      <c r="E56" s="261">
        <v>66.119</v>
      </c>
      <c r="F56" s="261"/>
      <c r="G56" s="261"/>
    </row>
    <row r="57" spans="1:7" s="112" customFormat="1">
      <c r="A57" s="260"/>
      <c r="B57" s="258" t="s">
        <v>678</v>
      </c>
      <c r="C57" s="259"/>
      <c r="D57" s="261"/>
      <c r="E57" s="261">
        <v>132.94900000000001</v>
      </c>
      <c r="F57" s="261"/>
      <c r="G57" s="261"/>
    </row>
    <row r="58" spans="1:7" ht="32.25">
      <c r="A58" s="248" t="s">
        <v>110</v>
      </c>
      <c r="B58" s="247" t="s">
        <v>505</v>
      </c>
      <c r="C58" s="242" t="s">
        <v>16</v>
      </c>
      <c r="D58" s="253">
        <f>51.97</f>
        <v>51.97</v>
      </c>
      <c r="E58" s="253">
        <v>31.315999999999999</v>
      </c>
      <c r="F58" s="253">
        <f t="shared" si="0"/>
        <v>-20.654</v>
      </c>
      <c r="G58" s="253">
        <f t="shared" si="1"/>
        <v>60.257841062151243</v>
      </c>
    </row>
    <row r="59" spans="1:7">
      <c r="A59" s="248" t="s">
        <v>112</v>
      </c>
      <c r="B59" s="247" t="s">
        <v>518</v>
      </c>
      <c r="C59" s="242" t="s">
        <v>16</v>
      </c>
      <c r="D59" s="253">
        <f>64.8</f>
        <v>64.8</v>
      </c>
      <c r="E59" s="254"/>
      <c r="F59" s="253">
        <f t="shared" si="0"/>
        <v>-64.8</v>
      </c>
      <c r="G59" s="253">
        <f t="shared" si="1"/>
        <v>0</v>
      </c>
    </row>
    <row r="60" spans="1:7">
      <c r="A60" s="248" t="s">
        <v>113</v>
      </c>
      <c r="B60" s="247" t="s">
        <v>511</v>
      </c>
      <c r="C60" s="242" t="s">
        <v>16</v>
      </c>
      <c r="D60" s="253">
        <f>190.6</f>
        <v>190.6</v>
      </c>
      <c r="E60" s="253">
        <f>E61</f>
        <v>48.1</v>
      </c>
      <c r="F60" s="253">
        <f t="shared" si="0"/>
        <v>-142.5</v>
      </c>
      <c r="G60" s="253">
        <f t="shared" si="1"/>
        <v>25.236096537250791</v>
      </c>
    </row>
    <row r="61" spans="1:7" s="112" customFormat="1">
      <c r="A61" s="260"/>
      <c r="B61" s="258" t="s">
        <v>671</v>
      </c>
      <c r="C61" s="259"/>
      <c r="D61" s="261"/>
      <c r="E61" s="261">
        <v>48.1</v>
      </c>
      <c r="F61" s="261"/>
      <c r="G61" s="261"/>
    </row>
    <row r="62" spans="1:7">
      <c r="A62" s="248" t="s">
        <v>114</v>
      </c>
      <c r="B62" s="247" t="s">
        <v>519</v>
      </c>
      <c r="C62" s="242" t="s">
        <v>16</v>
      </c>
      <c r="D62" s="253">
        <f>1351.22</f>
        <v>1351.22</v>
      </c>
      <c r="E62" s="253">
        <f>E63+E64+E65+E66+E67</f>
        <v>1683.2239999999999</v>
      </c>
      <c r="F62" s="253">
        <f t="shared" si="0"/>
        <v>332.00399999999991</v>
      </c>
      <c r="G62" s="253">
        <f t="shared" si="1"/>
        <v>124.57068427051108</v>
      </c>
    </row>
    <row r="63" spans="1:7" s="112" customFormat="1">
      <c r="A63" s="260"/>
      <c r="B63" s="258" t="s">
        <v>659</v>
      </c>
      <c r="C63" s="259"/>
      <c r="D63" s="261"/>
      <c r="E63" s="261">
        <v>54.384999999999998</v>
      </c>
      <c r="F63" s="261"/>
      <c r="G63" s="261"/>
    </row>
    <row r="64" spans="1:7" s="112" customFormat="1">
      <c r="A64" s="260"/>
      <c r="B64" s="258" t="s">
        <v>665</v>
      </c>
      <c r="C64" s="259"/>
      <c r="D64" s="261"/>
      <c r="E64" s="261">
        <v>1594.826</v>
      </c>
      <c r="F64" s="261"/>
      <c r="G64" s="261"/>
    </row>
    <row r="65" spans="1:7" s="112" customFormat="1">
      <c r="A65" s="260"/>
      <c r="B65" s="258" t="s">
        <v>672</v>
      </c>
      <c r="C65" s="259"/>
      <c r="D65" s="261"/>
      <c r="E65" s="261">
        <v>15.76</v>
      </c>
      <c r="F65" s="261"/>
      <c r="G65" s="261"/>
    </row>
    <row r="66" spans="1:7" s="112" customFormat="1">
      <c r="A66" s="260"/>
      <c r="B66" s="258" t="s">
        <v>560</v>
      </c>
      <c r="C66" s="259"/>
      <c r="D66" s="261"/>
      <c r="E66" s="261">
        <v>16.181000000000001</v>
      </c>
      <c r="F66" s="261"/>
      <c r="G66" s="261"/>
    </row>
    <row r="67" spans="1:7" s="112" customFormat="1">
      <c r="A67" s="260"/>
      <c r="B67" s="258" t="s">
        <v>676</v>
      </c>
      <c r="C67" s="259"/>
      <c r="D67" s="261"/>
      <c r="E67" s="261">
        <v>2.0720000000000001</v>
      </c>
      <c r="F67" s="261"/>
      <c r="G67" s="261"/>
    </row>
    <row r="68" spans="1:7">
      <c r="A68" s="248" t="s">
        <v>116</v>
      </c>
      <c r="B68" s="247" t="s">
        <v>449</v>
      </c>
      <c r="C68" s="242" t="s">
        <v>16</v>
      </c>
      <c r="D68" s="253">
        <f>93.9</f>
        <v>93.9</v>
      </c>
      <c r="E68" s="253">
        <f>E69</f>
        <v>14.750999999999999</v>
      </c>
      <c r="F68" s="253">
        <f t="shared" si="0"/>
        <v>-79.149000000000001</v>
      </c>
      <c r="G68" s="253">
        <f t="shared" si="1"/>
        <v>15.709265175718848</v>
      </c>
    </row>
    <row r="69" spans="1:7" s="112" customFormat="1">
      <c r="A69" s="260"/>
      <c r="B69" s="258" t="s">
        <v>675</v>
      </c>
      <c r="C69" s="259"/>
      <c r="D69" s="261"/>
      <c r="E69" s="261">
        <v>14.750999999999999</v>
      </c>
      <c r="F69" s="261"/>
      <c r="G69" s="261"/>
    </row>
    <row r="70" spans="1:7" s="111" customFormat="1">
      <c r="A70" s="245" t="s">
        <v>143</v>
      </c>
      <c r="B70" s="246" t="s">
        <v>144</v>
      </c>
      <c r="C70" s="245" t="s">
        <v>16</v>
      </c>
      <c r="D70" s="252">
        <f>D51+D6</f>
        <v>68545.278000000006</v>
      </c>
      <c r="E70" s="252">
        <f>E51+E6</f>
        <v>62558.594000000005</v>
      </c>
      <c r="F70" s="252">
        <f t="shared" si="0"/>
        <v>-5986.6840000000011</v>
      </c>
      <c r="G70" s="252">
        <f t="shared" si="1"/>
        <v>91.266088380296594</v>
      </c>
    </row>
    <row r="71" spans="1:7" s="111" customFormat="1">
      <c r="A71" s="245" t="s">
        <v>145</v>
      </c>
      <c r="B71" s="246" t="s">
        <v>146</v>
      </c>
      <c r="C71" s="245" t="s">
        <v>16</v>
      </c>
      <c r="D71" s="252">
        <v>0</v>
      </c>
      <c r="E71" s="252">
        <f>E72-E70</f>
        <v>-50209.171000000002</v>
      </c>
      <c r="F71" s="252">
        <f t="shared" si="0"/>
        <v>-50209.171000000002</v>
      </c>
      <c r="G71" s="252" t="e">
        <f t="shared" si="1"/>
        <v>#DIV/0!</v>
      </c>
    </row>
    <row r="72" spans="1:7" s="111" customFormat="1">
      <c r="A72" s="245" t="s">
        <v>147</v>
      </c>
      <c r="B72" s="246" t="s">
        <v>148</v>
      </c>
      <c r="C72" s="245" t="s">
        <v>16</v>
      </c>
      <c r="D72" s="252">
        <f>68545.278</f>
        <v>68545.278000000006</v>
      </c>
      <c r="E72" s="252">
        <v>12349.423000000001</v>
      </c>
      <c r="F72" s="252">
        <f t="shared" si="0"/>
        <v>-56195.855000000003</v>
      </c>
      <c r="G72" s="252">
        <f t="shared" si="1"/>
        <v>18.016446005222999</v>
      </c>
    </row>
    <row r="73" spans="1:7">
      <c r="A73" s="245" t="s">
        <v>149</v>
      </c>
      <c r="B73" s="246" t="s">
        <v>520</v>
      </c>
      <c r="C73" s="245" t="s">
        <v>16</v>
      </c>
      <c r="D73" s="252">
        <f>555.49</f>
        <v>555.49</v>
      </c>
      <c r="E73" s="256"/>
      <c r="F73" s="252">
        <f t="shared" si="0"/>
        <v>-555.49</v>
      </c>
      <c r="G73" s="252">
        <f t="shared" si="1"/>
        <v>0</v>
      </c>
    </row>
    <row r="74" spans="1:7">
      <c r="A74" s="344" t="s">
        <v>152</v>
      </c>
      <c r="B74" s="346" t="s">
        <v>483</v>
      </c>
      <c r="C74" s="245" t="s">
        <v>13</v>
      </c>
      <c r="D74" s="252">
        <v>7.56</v>
      </c>
      <c r="E74" s="256"/>
      <c r="F74" s="252">
        <f t="shared" si="0"/>
        <v>-7.56</v>
      </c>
      <c r="G74" s="252">
        <f t="shared" si="1"/>
        <v>0</v>
      </c>
    </row>
    <row r="75" spans="1:7">
      <c r="A75" s="345"/>
      <c r="B75" s="347"/>
      <c r="C75" s="245" t="s">
        <v>16</v>
      </c>
      <c r="D75" s="252">
        <v>41.99</v>
      </c>
      <c r="E75" s="256"/>
      <c r="F75" s="252">
        <f t="shared" si="0"/>
        <v>-41.99</v>
      </c>
      <c r="G75" s="252">
        <f t="shared" si="1"/>
        <v>0</v>
      </c>
    </row>
    <row r="76" spans="1:7">
      <c r="A76" s="245" t="s">
        <v>482</v>
      </c>
      <c r="B76" s="246" t="s">
        <v>521</v>
      </c>
      <c r="C76" s="245" t="s">
        <v>16</v>
      </c>
      <c r="D76" s="252">
        <f>513.501</f>
        <v>513.50099999999998</v>
      </c>
      <c r="E76" s="252">
        <v>91.968999999999994</v>
      </c>
      <c r="F76" s="252">
        <f t="shared" si="0"/>
        <v>-421.53199999999998</v>
      </c>
      <c r="G76" s="252">
        <f t="shared" si="1"/>
        <v>17.910189074607448</v>
      </c>
    </row>
    <row r="77" spans="1:7">
      <c r="A77" s="244"/>
      <c r="B77" s="246" t="s">
        <v>522</v>
      </c>
      <c r="C77" s="245" t="s">
        <v>16</v>
      </c>
      <c r="D77" s="252">
        <v>132.49</v>
      </c>
      <c r="E77" s="252">
        <v>133.49</v>
      </c>
      <c r="F77" s="252">
        <f t="shared" si="0"/>
        <v>1</v>
      </c>
      <c r="G77" s="252">
        <f>E77/D77*100</f>
        <v>100.7547739452034</v>
      </c>
    </row>
    <row r="78" spans="1:7" s="112" customFormat="1">
      <c r="A78" s="257"/>
      <c r="B78" s="258" t="s">
        <v>154</v>
      </c>
      <c r="C78" s="259" t="s">
        <v>16</v>
      </c>
      <c r="D78" s="259"/>
      <c r="E78" s="257"/>
      <c r="F78" s="252"/>
      <c r="G78" s="252"/>
    </row>
    <row r="79" spans="1:7" s="111" customFormat="1" ht="32.25">
      <c r="A79" s="245">
        <v>7</v>
      </c>
      <c r="B79" s="246" t="s">
        <v>155</v>
      </c>
      <c r="C79" s="245" t="s">
        <v>16</v>
      </c>
      <c r="D79" s="245">
        <f>D80+D81</f>
        <v>19</v>
      </c>
      <c r="E79" s="245">
        <f>E80+E81</f>
        <v>0</v>
      </c>
      <c r="F79" s="252">
        <f t="shared" si="0"/>
        <v>-19</v>
      </c>
      <c r="G79" s="252">
        <f t="shared" si="1"/>
        <v>0</v>
      </c>
    </row>
    <row r="80" spans="1:7">
      <c r="A80" s="248" t="s">
        <v>157</v>
      </c>
      <c r="B80" s="247" t="s">
        <v>487</v>
      </c>
      <c r="C80" s="242" t="s">
        <v>16</v>
      </c>
      <c r="D80" s="242">
        <v>17</v>
      </c>
      <c r="E80" s="244"/>
      <c r="F80" s="253">
        <f t="shared" si="0"/>
        <v>-17</v>
      </c>
      <c r="G80" s="253">
        <f t="shared" si="1"/>
        <v>0</v>
      </c>
    </row>
    <row r="81" spans="1:7">
      <c r="A81" s="248" t="s">
        <v>159</v>
      </c>
      <c r="B81" s="247" t="s">
        <v>488</v>
      </c>
      <c r="C81" s="242" t="s">
        <v>16</v>
      </c>
      <c r="D81" s="242">
        <v>2</v>
      </c>
      <c r="E81" s="244"/>
      <c r="F81" s="253">
        <f t="shared" si="0"/>
        <v>-2</v>
      </c>
      <c r="G81" s="253">
        <f t="shared" si="1"/>
        <v>0</v>
      </c>
    </row>
    <row r="82" spans="1:7" s="111" customFormat="1" ht="32.25">
      <c r="A82" s="245">
        <v>8</v>
      </c>
      <c r="B82" s="246" t="s">
        <v>523</v>
      </c>
      <c r="C82" s="245" t="s">
        <v>16</v>
      </c>
      <c r="D82" s="249">
        <f>D83+D84</f>
        <v>187134</v>
      </c>
      <c r="E82" s="249">
        <f>E83+E84</f>
        <v>0</v>
      </c>
      <c r="F82" s="252">
        <f t="shared" si="0"/>
        <v>-187134</v>
      </c>
      <c r="G82" s="252">
        <f t="shared" si="1"/>
        <v>0</v>
      </c>
    </row>
    <row r="83" spans="1:7">
      <c r="A83" s="248" t="s">
        <v>163</v>
      </c>
      <c r="B83" s="247" t="s">
        <v>487</v>
      </c>
      <c r="C83" s="242" t="s">
        <v>16</v>
      </c>
      <c r="D83" s="250">
        <v>78856</v>
      </c>
      <c r="E83" s="251"/>
      <c r="F83" s="253">
        <f t="shared" si="0"/>
        <v>-78856</v>
      </c>
      <c r="G83" s="253">
        <f t="shared" si="1"/>
        <v>0</v>
      </c>
    </row>
    <row r="84" spans="1:7">
      <c r="A84" s="248" t="s">
        <v>164</v>
      </c>
      <c r="B84" s="247" t="s">
        <v>488</v>
      </c>
      <c r="C84" s="242" t="s">
        <v>16</v>
      </c>
      <c r="D84" s="250">
        <v>108278</v>
      </c>
      <c r="E84" s="251"/>
      <c r="F84" s="253">
        <f t="shared" si="0"/>
        <v>-108278</v>
      </c>
      <c r="G84" s="253">
        <f t="shared" si="1"/>
        <v>0</v>
      </c>
    </row>
    <row r="85" spans="1:7">
      <c r="A85" s="107"/>
      <c r="B85" s="107"/>
      <c r="C85" s="107"/>
      <c r="D85" s="107"/>
      <c r="E85" s="107"/>
      <c r="F85" s="107"/>
      <c r="G85" s="107"/>
    </row>
    <row r="86" spans="1:7">
      <c r="B86" s="111" t="s">
        <v>524</v>
      </c>
      <c r="C86" s="111"/>
      <c r="D86" s="111"/>
      <c r="E86" s="111" t="s">
        <v>525</v>
      </c>
    </row>
    <row r="87" spans="1:7">
      <c r="B87" s="111"/>
      <c r="C87" s="111"/>
      <c r="D87" s="111"/>
      <c r="E87" s="111"/>
    </row>
    <row r="88" spans="1:7" ht="18.75" customHeight="1">
      <c r="B88" s="273" t="s">
        <v>526</v>
      </c>
      <c r="C88" s="273"/>
      <c r="D88" s="113"/>
      <c r="E88" s="111" t="s">
        <v>527</v>
      </c>
    </row>
    <row r="89" spans="1:7">
      <c r="B89" s="273"/>
      <c r="C89" s="273"/>
      <c r="D89" s="113"/>
      <c r="E89" s="111"/>
    </row>
    <row r="92" spans="1:7">
      <c r="A92" s="112" t="s">
        <v>528</v>
      </c>
      <c r="B92" s="112"/>
    </row>
    <row r="93" spans="1:7">
      <c r="A93" s="112" t="s">
        <v>529</v>
      </c>
      <c r="B93" s="112"/>
    </row>
  </sheetData>
  <mergeCells count="5">
    <mergeCell ref="A1:G1"/>
    <mergeCell ref="A2:G2"/>
    <mergeCell ref="A74:A75"/>
    <mergeCell ref="B74:B75"/>
    <mergeCell ref="B88:C89"/>
  </mergeCells>
  <pageMargins left="0" right="0" top="0" bottom="0" header="0.31496062992125984" footer="0.31496062992125984"/>
  <pageSetup paperSize="9" scale="7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7"/>
  <sheetViews>
    <sheetView topLeftCell="A73" zoomScale="86" zoomScaleNormal="86" workbookViewId="0">
      <selection activeCell="B97" sqref="B97"/>
    </sheetView>
  </sheetViews>
  <sheetFormatPr defaultRowHeight="15.75"/>
  <cols>
    <col min="1" max="1" width="8.85546875" style="190" customWidth="1"/>
    <col min="2" max="2" width="57" style="190" customWidth="1"/>
    <col min="3" max="3" width="13.42578125" style="190" customWidth="1"/>
    <col min="4" max="4" width="14.140625" style="228" customWidth="1"/>
    <col min="5" max="5" width="15.140625" style="190" customWidth="1"/>
    <col min="6" max="6" width="12" style="190" customWidth="1"/>
    <col min="7" max="7" width="9.28515625" style="190" customWidth="1"/>
    <col min="8" max="8" width="24.5703125" style="190" customWidth="1"/>
    <col min="9" max="16384" width="9.140625" style="190"/>
  </cols>
  <sheetData>
    <row r="1" spans="1:8" ht="34.5" customHeight="1">
      <c r="A1" s="354" t="s">
        <v>582</v>
      </c>
      <c r="B1" s="354"/>
      <c r="C1" s="354"/>
      <c r="D1" s="354"/>
      <c r="E1" s="354"/>
      <c r="F1" s="354"/>
      <c r="G1" s="354"/>
    </row>
    <row r="2" spans="1:8" ht="33" customHeight="1">
      <c r="A2" s="355" t="s">
        <v>701</v>
      </c>
      <c r="B2" s="355"/>
      <c r="C2" s="355"/>
      <c r="D2" s="355"/>
      <c r="E2" s="355"/>
      <c r="F2" s="355"/>
      <c r="G2" s="355"/>
    </row>
    <row r="4" spans="1:8" ht="62.25" customHeight="1">
      <c r="A4" s="276" t="s">
        <v>583</v>
      </c>
      <c r="B4" s="356" t="s">
        <v>585</v>
      </c>
      <c r="C4" s="357" t="s">
        <v>586</v>
      </c>
      <c r="D4" s="276" t="s">
        <v>699</v>
      </c>
      <c r="E4" s="358" t="s">
        <v>700</v>
      </c>
      <c r="F4" s="276" t="s">
        <v>698</v>
      </c>
      <c r="G4" s="276"/>
    </row>
    <row r="5" spans="1:8" s="191" customFormat="1" ht="27.75" customHeight="1">
      <c r="A5" s="276"/>
      <c r="B5" s="356"/>
      <c r="C5" s="356"/>
      <c r="D5" s="276"/>
      <c r="E5" s="359"/>
      <c r="F5" s="237" t="s">
        <v>584</v>
      </c>
      <c r="G5" s="237" t="s">
        <v>13</v>
      </c>
    </row>
    <row r="6" spans="1:8">
      <c r="A6" s="192">
        <v>1</v>
      </c>
      <c r="B6" s="192">
        <v>2</v>
      </c>
      <c r="C6" s="192">
        <v>3</v>
      </c>
      <c r="D6" s="227">
        <v>4</v>
      </c>
      <c r="E6" s="192">
        <v>5</v>
      </c>
      <c r="F6" s="192">
        <v>6</v>
      </c>
      <c r="G6" s="192">
        <v>7</v>
      </c>
    </row>
    <row r="7" spans="1:8" ht="34.5" customHeight="1">
      <c r="A7" s="193" t="s">
        <v>235</v>
      </c>
      <c r="B7" s="229" t="s">
        <v>587</v>
      </c>
      <c r="C7" s="194" t="s">
        <v>702</v>
      </c>
      <c r="D7" s="195">
        <v>95538.505999999994</v>
      </c>
      <c r="E7" s="195">
        <f>E8+E17+E21+E22+E23</f>
        <v>91945.592999999993</v>
      </c>
      <c r="F7" s="195">
        <f>E7-D7</f>
        <v>-3592.9130000000005</v>
      </c>
      <c r="G7" s="220">
        <f>E7/D7*100</f>
        <v>96.239303763029326</v>
      </c>
      <c r="H7" s="217"/>
    </row>
    <row r="8" spans="1:8" s="216" customFormat="1" ht="20.25" customHeight="1">
      <c r="A8" s="198" t="s">
        <v>237</v>
      </c>
      <c r="B8" s="185" t="s">
        <v>238</v>
      </c>
      <c r="C8" s="194" t="s">
        <v>702</v>
      </c>
      <c r="D8" s="195">
        <v>9211.4619999999995</v>
      </c>
      <c r="E8" s="195">
        <f>E9+E10+E11+E16</f>
        <v>16012.613000000001</v>
      </c>
      <c r="F8" s="195">
        <f t="shared" ref="F8:F71" si="0">E8-D8</f>
        <v>6801.1510000000017</v>
      </c>
      <c r="G8" s="220">
        <f t="shared" ref="G8:G71" si="1">E8/D8*100</f>
        <v>173.83356735336912</v>
      </c>
    </row>
    <row r="9" spans="1:8" ht="18" customHeight="1">
      <c r="A9" s="193" t="s">
        <v>239</v>
      </c>
      <c r="B9" s="187" t="s">
        <v>588</v>
      </c>
      <c r="C9" s="234" t="s">
        <v>702</v>
      </c>
      <c r="D9" s="197">
        <v>606.86699999999996</v>
      </c>
      <c r="E9" s="197">
        <v>960.1</v>
      </c>
      <c r="F9" s="197">
        <f t="shared" si="0"/>
        <v>353.23300000000006</v>
      </c>
      <c r="G9" s="200">
        <f t="shared" si="1"/>
        <v>158.20599900801989</v>
      </c>
    </row>
    <row r="10" spans="1:8">
      <c r="A10" s="202" t="s">
        <v>535</v>
      </c>
      <c r="B10" s="230" t="s">
        <v>589</v>
      </c>
      <c r="C10" s="234" t="s">
        <v>702</v>
      </c>
      <c r="D10" s="197">
        <v>197.77</v>
      </c>
      <c r="E10" s="197">
        <v>2347.44</v>
      </c>
      <c r="F10" s="197">
        <f t="shared" si="0"/>
        <v>2149.67</v>
      </c>
      <c r="G10" s="200">
        <f t="shared" si="1"/>
        <v>1186.9545431561914</v>
      </c>
    </row>
    <row r="11" spans="1:8">
      <c r="A11" s="193" t="s">
        <v>536</v>
      </c>
      <c r="B11" s="230" t="s">
        <v>590</v>
      </c>
      <c r="C11" s="234" t="s">
        <v>702</v>
      </c>
      <c r="D11" s="197">
        <v>3206.5639999999999</v>
      </c>
      <c r="E11" s="197">
        <f>E12+E13+E14+E15</f>
        <v>8062.2460000000001</v>
      </c>
      <c r="F11" s="197">
        <f t="shared" si="0"/>
        <v>4855.6820000000007</v>
      </c>
      <c r="G11" s="200">
        <f t="shared" si="1"/>
        <v>251.42944285534301</v>
      </c>
    </row>
    <row r="12" spans="1:8">
      <c r="A12" s="193" t="s">
        <v>537</v>
      </c>
      <c r="B12" s="186" t="s">
        <v>592</v>
      </c>
      <c r="C12" s="234" t="s">
        <v>702</v>
      </c>
      <c r="D12" s="197">
        <v>2001.47</v>
      </c>
      <c r="E12" s="197">
        <v>3686.82</v>
      </c>
      <c r="F12" s="197">
        <f t="shared" si="0"/>
        <v>1685.3500000000001</v>
      </c>
      <c r="G12" s="200">
        <f t="shared" si="1"/>
        <v>184.20560887747507</v>
      </c>
    </row>
    <row r="13" spans="1:8">
      <c r="A13" s="193" t="s">
        <v>538</v>
      </c>
      <c r="B13" s="186" t="s">
        <v>34</v>
      </c>
      <c r="C13" s="234" t="s">
        <v>702</v>
      </c>
      <c r="D13" s="197">
        <v>1030.6300000000001</v>
      </c>
      <c r="E13" s="197">
        <v>3767.61</v>
      </c>
      <c r="F13" s="197">
        <f t="shared" si="0"/>
        <v>2736.98</v>
      </c>
      <c r="G13" s="200">
        <f t="shared" si="1"/>
        <v>365.56378137643964</v>
      </c>
    </row>
    <row r="14" spans="1:8">
      <c r="A14" s="193" t="s">
        <v>539</v>
      </c>
      <c r="B14" s="187" t="s">
        <v>580</v>
      </c>
      <c r="C14" s="234" t="s">
        <v>702</v>
      </c>
      <c r="D14" s="197"/>
      <c r="E14" s="197">
        <v>467.57</v>
      </c>
      <c r="F14" s="197">
        <f t="shared" si="0"/>
        <v>467.57</v>
      </c>
      <c r="G14" s="200" t="e">
        <f t="shared" si="1"/>
        <v>#DIV/0!</v>
      </c>
    </row>
    <row r="15" spans="1:8">
      <c r="A15" s="193" t="s">
        <v>539</v>
      </c>
      <c r="B15" s="186" t="s">
        <v>591</v>
      </c>
      <c r="C15" s="234" t="s">
        <v>702</v>
      </c>
      <c r="D15" s="197">
        <v>174.46299999999999</v>
      </c>
      <c r="E15" s="197">
        <v>140.24600000000001</v>
      </c>
      <c r="F15" s="197">
        <f t="shared" si="0"/>
        <v>-34.216999999999985</v>
      </c>
      <c r="G15" s="200">
        <f t="shared" si="1"/>
        <v>80.387245433129095</v>
      </c>
    </row>
    <row r="16" spans="1:8">
      <c r="A16" s="193" t="s">
        <v>680</v>
      </c>
      <c r="B16" s="230" t="s">
        <v>42</v>
      </c>
      <c r="C16" s="234" t="s">
        <v>702</v>
      </c>
      <c r="D16" s="197">
        <v>5200.2629999999999</v>
      </c>
      <c r="E16" s="197">
        <v>4642.8270000000002</v>
      </c>
      <c r="F16" s="197">
        <f t="shared" si="0"/>
        <v>-557.43599999999969</v>
      </c>
      <c r="G16" s="200">
        <f t="shared" si="1"/>
        <v>89.280619076381342</v>
      </c>
    </row>
    <row r="17" spans="1:8" s="216" customFormat="1" ht="15" customHeight="1">
      <c r="A17" s="198" t="s">
        <v>296</v>
      </c>
      <c r="B17" s="229" t="s">
        <v>593</v>
      </c>
      <c r="C17" s="194" t="s">
        <v>702</v>
      </c>
      <c r="D17" s="195">
        <v>72468.350000000006</v>
      </c>
      <c r="E17" s="195">
        <f>E18+E19+E20</f>
        <v>56700.86</v>
      </c>
      <c r="F17" s="195">
        <f t="shared" si="0"/>
        <v>-15767.490000000005</v>
      </c>
      <c r="G17" s="220">
        <f t="shared" si="1"/>
        <v>78.242239543193676</v>
      </c>
    </row>
    <row r="18" spans="1:8">
      <c r="A18" s="193" t="s">
        <v>297</v>
      </c>
      <c r="B18" s="230" t="s">
        <v>594</v>
      </c>
      <c r="C18" s="234" t="s">
        <v>702</v>
      </c>
      <c r="D18" s="197">
        <v>65940.27</v>
      </c>
      <c r="E18" s="197">
        <v>50865.89</v>
      </c>
      <c r="F18" s="197">
        <f t="shared" si="0"/>
        <v>-15074.380000000005</v>
      </c>
      <c r="G18" s="200">
        <f t="shared" si="1"/>
        <v>77.139341407003641</v>
      </c>
    </row>
    <row r="19" spans="1:8">
      <c r="A19" s="193" t="s">
        <v>299</v>
      </c>
      <c r="B19" s="230" t="s">
        <v>595</v>
      </c>
      <c r="C19" s="234" t="s">
        <v>702</v>
      </c>
      <c r="D19" s="197">
        <v>6528.09</v>
      </c>
      <c r="E19" s="197">
        <v>5078.03</v>
      </c>
      <c r="F19" s="197">
        <f t="shared" si="0"/>
        <v>-1450.0600000000004</v>
      </c>
      <c r="G19" s="200">
        <f t="shared" si="1"/>
        <v>77.787377318633773</v>
      </c>
    </row>
    <row r="20" spans="1:8" ht="17.25" customHeight="1">
      <c r="A20" s="193" t="s">
        <v>300</v>
      </c>
      <c r="B20" s="230" t="s">
        <v>596</v>
      </c>
      <c r="C20" s="234" t="s">
        <v>702</v>
      </c>
      <c r="D20" s="197"/>
      <c r="E20" s="197">
        <v>756.94</v>
      </c>
      <c r="F20" s="197">
        <f t="shared" si="0"/>
        <v>756.94</v>
      </c>
      <c r="G20" s="200" t="e">
        <f t="shared" si="1"/>
        <v>#DIV/0!</v>
      </c>
    </row>
    <row r="21" spans="1:8" s="216" customFormat="1">
      <c r="A21" s="198" t="s">
        <v>304</v>
      </c>
      <c r="B21" s="229" t="s">
        <v>60</v>
      </c>
      <c r="C21" s="194" t="s">
        <v>702</v>
      </c>
      <c r="D21" s="195">
        <v>11213.27</v>
      </c>
      <c r="E21" s="195">
        <v>14928.58</v>
      </c>
      <c r="F21" s="195">
        <f t="shared" si="0"/>
        <v>3715.3099999999995</v>
      </c>
      <c r="G21" s="220">
        <f t="shared" si="1"/>
        <v>133.13315384361564</v>
      </c>
    </row>
    <row r="22" spans="1:8" s="216" customFormat="1" ht="31.5">
      <c r="A22" s="198" t="s">
        <v>307</v>
      </c>
      <c r="B22" s="229" t="s">
        <v>597</v>
      </c>
      <c r="C22" s="194" t="s">
        <v>702</v>
      </c>
      <c r="D22" s="195">
        <v>0</v>
      </c>
      <c r="E22" s="195"/>
      <c r="F22" s="195">
        <f t="shared" si="0"/>
        <v>0</v>
      </c>
      <c r="G22" s="220" t="e">
        <f t="shared" si="1"/>
        <v>#DIV/0!</v>
      </c>
    </row>
    <row r="23" spans="1:8" s="216" customFormat="1">
      <c r="A23" s="198" t="s">
        <v>312</v>
      </c>
      <c r="B23" s="229" t="s">
        <v>598</v>
      </c>
      <c r="C23" s="194" t="s">
        <v>702</v>
      </c>
      <c r="D23" s="195">
        <v>2645.4222</v>
      </c>
      <c r="E23" s="195">
        <f>E24+E25+E26+E37+E38+E39+E40</f>
        <v>4303.54</v>
      </c>
      <c r="F23" s="195">
        <f t="shared" si="0"/>
        <v>1658.1178</v>
      </c>
      <c r="G23" s="220">
        <f t="shared" si="1"/>
        <v>162.67875880076912</v>
      </c>
    </row>
    <row r="24" spans="1:8">
      <c r="A24" s="201" t="s">
        <v>313</v>
      </c>
      <c r="B24" s="230" t="s">
        <v>599</v>
      </c>
      <c r="C24" s="234" t="s">
        <v>702</v>
      </c>
      <c r="D24" s="197">
        <v>58.859000000000002</v>
      </c>
      <c r="E24" s="197">
        <v>61.37</v>
      </c>
      <c r="F24" s="197">
        <f t="shared" si="0"/>
        <v>2.5109999999999957</v>
      </c>
      <c r="G24" s="200">
        <f t="shared" si="1"/>
        <v>104.26612752510236</v>
      </c>
    </row>
    <row r="25" spans="1:8">
      <c r="A25" s="201" t="s">
        <v>316</v>
      </c>
      <c r="B25" s="230" t="s">
        <v>600</v>
      </c>
      <c r="C25" s="234" t="s">
        <v>702</v>
      </c>
      <c r="D25" s="197">
        <v>692.83299999999997</v>
      </c>
      <c r="E25" s="197">
        <v>1173.43</v>
      </c>
      <c r="F25" s="197">
        <f t="shared" si="0"/>
        <v>480.59700000000009</v>
      </c>
      <c r="G25" s="200">
        <f t="shared" si="1"/>
        <v>169.36693257971257</v>
      </c>
    </row>
    <row r="26" spans="1:8">
      <c r="A26" s="201" t="s">
        <v>324</v>
      </c>
      <c r="B26" s="186" t="s">
        <v>426</v>
      </c>
      <c r="C26" s="234" t="s">
        <v>702</v>
      </c>
      <c r="D26" s="197">
        <v>1893.73</v>
      </c>
      <c r="E26" s="197">
        <f>E27+E34+E35+E36</f>
        <v>1738.4</v>
      </c>
      <c r="F26" s="197">
        <f t="shared" si="0"/>
        <v>-155.32999999999993</v>
      </c>
      <c r="G26" s="200">
        <f t="shared" si="1"/>
        <v>91.79766915030126</v>
      </c>
    </row>
    <row r="27" spans="1:8">
      <c r="A27" s="201" t="s">
        <v>77</v>
      </c>
      <c r="B27" s="230" t="s">
        <v>601</v>
      </c>
      <c r="C27" s="234" t="s">
        <v>702</v>
      </c>
      <c r="D27" s="197">
        <v>1471.97</v>
      </c>
      <c r="E27" s="197">
        <f>E28+E29+E30+E31+E32+E33</f>
        <v>1171.1600000000001</v>
      </c>
      <c r="F27" s="197">
        <f t="shared" si="0"/>
        <v>-300.80999999999995</v>
      </c>
      <c r="G27" s="200">
        <f t="shared" si="1"/>
        <v>79.564121551390315</v>
      </c>
      <c r="H27" s="217"/>
    </row>
    <row r="28" spans="1:8" ht="16.5" customHeight="1">
      <c r="A28" s="201" t="s">
        <v>79</v>
      </c>
      <c r="B28" s="186" t="s">
        <v>602</v>
      </c>
      <c r="C28" s="234" t="s">
        <v>702</v>
      </c>
      <c r="D28" s="197">
        <v>460.56400000000002</v>
      </c>
      <c r="E28" s="197">
        <v>242</v>
      </c>
      <c r="F28" s="197">
        <f t="shared" si="0"/>
        <v>-218.56400000000002</v>
      </c>
      <c r="G28" s="200">
        <f t="shared" si="1"/>
        <v>52.544271805872796</v>
      </c>
    </row>
    <row r="29" spans="1:8" ht="18.75" customHeight="1">
      <c r="A29" s="201" t="s">
        <v>81</v>
      </c>
      <c r="B29" s="186" t="s">
        <v>603</v>
      </c>
      <c r="C29" s="234" t="s">
        <v>702</v>
      </c>
      <c r="D29" s="197">
        <v>80.751000000000005</v>
      </c>
      <c r="E29" s="197">
        <v>195.1</v>
      </c>
      <c r="F29" s="197">
        <f t="shared" si="0"/>
        <v>114.34899999999999</v>
      </c>
      <c r="G29" s="200">
        <f t="shared" si="1"/>
        <v>241.60691508464288</v>
      </c>
    </row>
    <row r="30" spans="1:8" ht="31.5">
      <c r="A30" s="201" t="s">
        <v>83</v>
      </c>
      <c r="B30" s="186" t="s">
        <v>604</v>
      </c>
      <c r="C30" s="234" t="s">
        <v>702</v>
      </c>
      <c r="D30" s="197">
        <v>25.366</v>
      </c>
      <c r="E30" s="197"/>
      <c r="F30" s="197">
        <f t="shared" si="0"/>
        <v>-25.366</v>
      </c>
      <c r="G30" s="200">
        <f t="shared" si="1"/>
        <v>0</v>
      </c>
    </row>
    <row r="31" spans="1:8">
      <c r="A31" s="201" t="s">
        <v>85</v>
      </c>
      <c r="B31" s="230" t="s">
        <v>605</v>
      </c>
      <c r="C31" s="234" t="s">
        <v>702</v>
      </c>
      <c r="D31" s="197">
        <v>454</v>
      </c>
      <c r="E31" s="197">
        <v>445.5</v>
      </c>
      <c r="F31" s="197">
        <f t="shared" si="0"/>
        <v>-8.5</v>
      </c>
      <c r="G31" s="200">
        <f t="shared" si="1"/>
        <v>98.127753303964766</v>
      </c>
    </row>
    <row r="32" spans="1:8" ht="33" customHeight="1">
      <c r="A32" s="201" t="s">
        <v>87</v>
      </c>
      <c r="B32" s="230" t="s">
        <v>606</v>
      </c>
      <c r="C32" s="234" t="s">
        <v>702</v>
      </c>
      <c r="D32" s="197">
        <v>230.05199999999999</v>
      </c>
      <c r="E32" s="197">
        <v>288.56</v>
      </c>
      <c r="F32" s="197">
        <f t="shared" si="0"/>
        <v>58.50800000000001</v>
      </c>
      <c r="G32" s="200">
        <f t="shared" si="1"/>
        <v>125.43251091057674</v>
      </c>
    </row>
    <row r="33" spans="1:7">
      <c r="A33" s="201" t="s">
        <v>89</v>
      </c>
      <c r="B33" s="230" t="s">
        <v>607</v>
      </c>
      <c r="C33" s="234" t="s">
        <v>702</v>
      </c>
      <c r="D33" s="197">
        <v>221.238</v>
      </c>
      <c r="E33" s="197"/>
      <c r="F33" s="197">
        <f t="shared" si="0"/>
        <v>-221.238</v>
      </c>
      <c r="G33" s="200">
        <f t="shared" si="1"/>
        <v>0</v>
      </c>
    </row>
    <row r="34" spans="1:7" ht="18.75" customHeight="1">
      <c r="A34" s="201" t="s">
        <v>91</v>
      </c>
      <c r="B34" s="186" t="s">
        <v>608</v>
      </c>
      <c r="C34" s="234" t="s">
        <v>702</v>
      </c>
      <c r="D34" s="197">
        <v>75</v>
      </c>
      <c r="E34" s="197">
        <v>388</v>
      </c>
      <c r="F34" s="197">
        <f t="shared" si="0"/>
        <v>313</v>
      </c>
      <c r="G34" s="200">
        <f t="shared" si="1"/>
        <v>517.33333333333326</v>
      </c>
    </row>
    <row r="35" spans="1:7">
      <c r="A35" s="201" t="s">
        <v>93</v>
      </c>
      <c r="B35" s="230" t="s">
        <v>609</v>
      </c>
      <c r="C35" s="234" t="s">
        <v>702</v>
      </c>
      <c r="D35" s="197">
        <v>346.75900000000001</v>
      </c>
      <c r="E35" s="197">
        <v>179.24</v>
      </c>
      <c r="F35" s="197">
        <f t="shared" si="0"/>
        <v>-167.51900000000001</v>
      </c>
      <c r="G35" s="200">
        <f t="shared" si="1"/>
        <v>51.690078700192352</v>
      </c>
    </row>
    <row r="36" spans="1:7" ht="31.5">
      <c r="A36" s="201" t="s">
        <v>95</v>
      </c>
      <c r="B36" s="230" t="s">
        <v>610</v>
      </c>
      <c r="C36" s="234" t="s">
        <v>702</v>
      </c>
      <c r="D36" s="197">
        <v>594</v>
      </c>
      <c r="E36" s="197"/>
      <c r="F36" s="197">
        <f t="shared" si="0"/>
        <v>-594</v>
      </c>
      <c r="G36" s="200">
        <f t="shared" si="1"/>
        <v>0</v>
      </c>
    </row>
    <row r="37" spans="1:7">
      <c r="A37" s="201" t="s">
        <v>98</v>
      </c>
      <c r="B37" s="230" t="s">
        <v>611</v>
      </c>
      <c r="C37" s="234" t="s">
        <v>702</v>
      </c>
      <c r="D37" s="197"/>
      <c r="E37" s="197">
        <v>327.27</v>
      </c>
      <c r="F37" s="197">
        <f t="shared" si="0"/>
        <v>327.27</v>
      </c>
      <c r="G37" s="200" t="e">
        <f t="shared" si="1"/>
        <v>#DIV/0!</v>
      </c>
    </row>
    <row r="38" spans="1:7" ht="31.5">
      <c r="A38" s="201" t="s">
        <v>99</v>
      </c>
      <c r="B38" s="186" t="s">
        <v>707</v>
      </c>
      <c r="C38" s="234" t="s">
        <v>702</v>
      </c>
      <c r="D38" s="197"/>
      <c r="E38" s="197">
        <v>760</v>
      </c>
      <c r="F38" s="197">
        <f t="shared" si="0"/>
        <v>760</v>
      </c>
      <c r="G38" s="200" t="e">
        <f t="shared" si="1"/>
        <v>#DIV/0!</v>
      </c>
    </row>
    <row r="39" spans="1:7">
      <c r="A39" s="201" t="s">
        <v>183</v>
      </c>
      <c r="B39" s="230" t="s">
        <v>706</v>
      </c>
      <c r="C39" s="234" t="s">
        <v>702</v>
      </c>
      <c r="D39" s="197"/>
      <c r="E39" s="197">
        <v>147.07</v>
      </c>
      <c r="F39" s="197">
        <f t="shared" si="0"/>
        <v>147.07</v>
      </c>
      <c r="G39" s="200" t="e">
        <f t="shared" si="1"/>
        <v>#DIV/0!</v>
      </c>
    </row>
    <row r="40" spans="1:7">
      <c r="A40" s="201" t="s">
        <v>184</v>
      </c>
      <c r="B40" s="230" t="s">
        <v>705</v>
      </c>
      <c r="C40" s="234" t="s">
        <v>702</v>
      </c>
      <c r="D40" s="197"/>
      <c r="E40" s="197">
        <v>96</v>
      </c>
      <c r="F40" s="197">
        <f t="shared" si="0"/>
        <v>96</v>
      </c>
      <c r="G40" s="200" t="e">
        <f t="shared" si="1"/>
        <v>#DIV/0!</v>
      </c>
    </row>
    <row r="41" spans="1:7" hidden="1">
      <c r="A41" s="201" t="s">
        <v>185</v>
      </c>
      <c r="B41" s="186" t="s">
        <v>550</v>
      </c>
      <c r="C41" s="234" t="s">
        <v>702</v>
      </c>
      <c r="D41" s="197"/>
      <c r="E41" s="197" t="e">
        <f>(#REF!+#REF!+#REF!+#REF!+#REF!+#REF!)/6</f>
        <v>#REF!</v>
      </c>
      <c r="F41" s="197" t="e">
        <f t="shared" si="0"/>
        <v>#REF!</v>
      </c>
      <c r="G41" s="200" t="e">
        <f t="shared" si="1"/>
        <v>#REF!</v>
      </c>
    </row>
    <row r="42" spans="1:7" ht="31.5" hidden="1">
      <c r="A42" s="201" t="s">
        <v>549</v>
      </c>
      <c r="B42" s="186" t="s">
        <v>551</v>
      </c>
      <c r="C42" s="234" t="s">
        <v>702</v>
      </c>
      <c r="D42" s="197"/>
      <c r="E42" s="197" t="e">
        <f>(#REF!+#REF!+#REF!+#REF!+#REF!+#REF!)/6</f>
        <v>#REF!</v>
      </c>
      <c r="F42" s="197" t="e">
        <f t="shared" si="0"/>
        <v>#REF!</v>
      </c>
      <c r="G42" s="200" t="e">
        <f t="shared" si="1"/>
        <v>#REF!</v>
      </c>
    </row>
    <row r="43" spans="1:7">
      <c r="A43" s="198" t="s">
        <v>100</v>
      </c>
      <c r="B43" s="229" t="s">
        <v>612</v>
      </c>
      <c r="C43" s="194" t="s">
        <v>702</v>
      </c>
      <c r="D43" s="195">
        <v>22454.338</v>
      </c>
      <c r="E43" s="195">
        <f>E44</f>
        <v>26247.66</v>
      </c>
      <c r="F43" s="197">
        <f t="shared" si="0"/>
        <v>3793.3220000000001</v>
      </c>
      <c r="G43" s="200">
        <f t="shared" si="1"/>
        <v>116.89349291882931</v>
      </c>
    </row>
    <row r="44" spans="1:7">
      <c r="A44" s="198">
        <v>6</v>
      </c>
      <c r="B44" s="229" t="s">
        <v>613</v>
      </c>
      <c r="C44" s="194" t="s">
        <v>702</v>
      </c>
      <c r="D44" s="195">
        <v>22454.338</v>
      </c>
      <c r="E44" s="195">
        <f>E45+E46+E47+E48+E49+E50+E51+E52+E53+E54+E55+E57+E62</f>
        <v>26247.66</v>
      </c>
      <c r="F44" s="197">
        <f t="shared" si="0"/>
        <v>3793.3220000000001</v>
      </c>
      <c r="G44" s="200">
        <f t="shared" si="1"/>
        <v>116.89349291882931</v>
      </c>
    </row>
    <row r="45" spans="1:7">
      <c r="A45" s="193" t="s">
        <v>388</v>
      </c>
      <c r="B45" s="230" t="s">
        <v>614</v>
      </c>
      <c r="C45" s="234" t="s">
        <v>702</v>
      </c>
      <c r="D45" s="197">
        <v>8837.5</v>
      </c>
      <c r="E45" s="197">
        <v>11367.4</v>
      </c>
      <c r="F45" s="197">
        <f t="shared" si="0"/>
        <v>2529.8999999999996</v>
      </c>
      <c r="G45" s="200">
        <f t="shared" si="1"/>
        <v>128.62687411598301</v>
      </c>
    </row>
    <row r="46" spans="1:7">
      <c r="A46" s="193" t="s">
        <v>393</v>
      </c>
      <c r="B46" s="230" t="s">
        <v>595</v>
      </c>
      <c r="C46" s="234" t="s">
        <v>702</v>
      </c>
      <c r="D46" s="197">
        <v>874.91300000000001</v>
      </c>
      <c r="E46" s="197">
        <v>1250.8699999999999</v>
      </c>
      <c r="F46" s="197">
        <f t="shared" si="0"/>
        <v>375.95699999999988</v>
      </c>
      <c r="G46" s="200">
        <f t="shared" si="1"/>
        <v>142.9707868096599</v>
      </c>
    </row>
    <row r="47" spans="1:7">
      <c r="A47" s="202" t="s">
        <v>395</v>
      </c>
      <c r="B47" s="230" t="s">
        <v>596</v>
      </c>
      <c r="C47" s="234" t="s">
        <v>702</v>
      </c>
      <c r="D47" s="197"/>
      <c r="E47" s="197">
        <v>113.67</v>
      </c>
      <c r="F47" s="197">
        <f t="shared" si="0"/>
        <v>113.67</v>
      </c>
      <c r="G47" s="200" t="e">
        <f t="shared" si="1"/>
        <v>#DIV/0!</v>
      </c>
    </row>
    <row r="48" spans="1:7">
      <c r="A48" s="193" t="s">
        <v>397</v>
      </c>
      <c r="B48" s="230" t="s">
        <v>60</v>
      </c>
      <c r="C48" s="234" t="s">
        <v>702</v>
      </c>
      <c r="D48" s="197">
        <v>1120.1300000000001</v>
      </c>
      <c r="E48" s="197">
        <v>1018.22</v>
      </c>
      <c r="F48" s="197">
        <f t="shared" si="0"/>
        <v>-101.91000000000008</v>
      </c>
      <c r="G48" s="200">
        <f t="shared" si="1"/>
        <v>90.90194888093346</v>
      </c>
    </row>
    <row r="49" spans="1:7" ht="47.25">
      <c r="A49" s="193" t="s">
        <v>399</v>
      </c>
      <c r="B49" s="187" t="s">
        <v>615</v>
      </c>
      <c r="C49" s="234" t="s">
        <v>702</v>
      </c>
      <c r="D49" s="197">
        <v>92.125</v>
      </c>
      <c r="E49" s="197">
        <v>157.04</v>
      </c>
      <c r="F49" s="197">
        <f t="shared" si="0"/>
        <v>64.914999999999992</v>
      </c>
      <c r="G49" s="200">
        <f t="shared" si="1"/>
        <v>170.46404341926728</v>
      </c>
    </row>
    <row r="50" spans="1:7">
      <c r="A50" s="193" t="s">
        <v>404</v>
      </c>
      <c r="B50" s="230" t="s">
        <v>616</v>
      </c>
      <c r="C50" s="234" t="s">
        <v>702</v>
      </c>
      <c r="D50" s="197">
        <v>708.90300000000002</v>
      </c>
      <c r="E50" s="197">
        <v>457.59</v>
      </c>
      <c r="F50" s="197">
        <f t="shared" si="0"/>
        <v>-251.31300000000005</v>
      </c>
      <c r="G50" s="200">
        <f t="shared" si="1"/>
        <v>64.549028569493984</v>
      </c>
    </row>
    <row r="51" spans="1:7">
      <c r="A51" s="202" t="s">
        <v>408</v>
      </c>
      <c r="B51" s="230" t="s">
        <v>599</v>
      </c>
      <c r="C51" s="234" t="s">
        <v>702</v>
      </c>
      <c r="D51" s="197">
        <v>734.02499999999998</v>
      </c>
      <c r="E51" s="197">
        <v>286.02</v>
      </c>
      <c r="F51" s="197">
        <f t="shared" si="0"/>
        <v>-448.005</v>
      </c>
      <c r="G51" s="200">
        <f t="shared" si="1"/>
        <v>38.965975273321753</v>
      </c>
    </row>
    <row r="52" spans="1:7">
      <c r="A52" s="193" t="s">
        <v>422</v>
      </c>
      <c r="B52" s="231" t="s">
        <v>617</v>
      </c>
      <c r="C52" s="234" t="s">
        <v>702</v>
      </c>
      <c r="D52" s="197">
        <v>376.10700000000003</v>
      </c>
      <c r="E52" s="197">
        <v>479.41</v>
      </c>
      <c r="F52" s="197">
        <f t="shared" si="0"/>
        <v>103.303</v>
      </c>
      <c r="G52" s="200">
        <f t="shared" si="1"/>
        <v>127.46638589550314</v>
      </c>
    </row>
    <row r="53" spans="1:7">
      <c r="A53" s="193" t="s">
        <v>423</v>
      </c>
      <c r="B53" s="231" t="s">
        <v>600</v>
      </c>
      <c r="C53" s="234" t="s">
        <v>702</v>
      </c>
      <c r="D53" s="197">
        <v>711.34</v>
      </c>
      <c r="E53" s="197">
        <v>1794.75</v>
      </c>
      <c r="F53" s="197">
        <f t="shared" si="0"/>
        <v>1083.4099999999999</v>
      </c>
      <c r="G53" s="200">
        <f t="shared" si="1"/>
        <v>252.30550791463995</v>
      </c>
    </row>
    <row r="54" spans="1:7">
      <c r="A54" s="193" t="s">
        <v>425</v>
      </c>
      <c r="B54" s="230" t="s">
        <v>42</v>
      </c>
      <c r="C54" s="234" t="s">
        <v>702</v>
      </c>
      <c r="D54" s="197">
        <v>637.9</v>
      </c>
      <c r="E54" s="197"/>
      <c r="F54" s="197">
        <f t="shared" si="0"/>
        <v>-637.9</v>
      </c>
      <c r="G54" s="200">
        <f t="shared" si="1"/>
        <v>0</v>
      </c>
    </row>
    <row r="55" spans="1:7">
      <c r="A55" s="193" t="s">
        <v>427</v>
      </c>
      <c r="B55" s="230" t="s">
        <v>618</v>
      </c>
      <c r="C55" s="234" t="s">
        <v>702</v>
      </c>
      <c r="D55" s="197">
        <v>567.226</v>
      </c>
      <c r="E55" s="197">
        <f>E56</f>
        <v>305.19</v>
      </c>
      <c r="F55" s="197">
        <f t="shared" si="0"/>
        <v>-262.036</v>
      </c>
      <c r="G55" s="200">
        <f t="shared" si="1"/>
        <v>53.803951158797368</v>
      </c>
    </row>
    <row r="56" spans="1:7" ht="18.75" customHeight="1">
      <c r="A56" s="203" t="s">
        <v>429</v>
      </c>
      <c r="B56" s="230" t="s">
        <v>590</v>
      </c>
      <c r="C56" s="234" t="s">
        <v>702</v>
      </c>
      <c r="D56" s="197">
        <v>567.226</v>
      </c>
      <c r="E56" s="197">
        <v>305.19</v>
      </c>
      <c r="F56" s="197">
        <f t="shared" si="0"/>
        <v>-262.036</v>
      </c>
      <c r="G56" s="200">
        <f t="shared" si="1"/>
        <v>53.803951158797368</v>
      </c>
    </row>
    <row r="57" spans="1:7">
      <c r="A57" s="203" t="s">
        <v>436</v>
      </c>
      <c r="B57" s="230" t="s">
        <v>619</v>
      </c>
      <c r="C57" s="234" t="s">
        <v>702</v>
      </c>
      <c r="D57" s="197">
        <v>7080.08</v>
      </c>
      <c r="E57" s="197">
        <f>E58+E59+E60+E61</f>
        <v>3335.41</v>
      </c>
      <c r="F57" s="197">
        <f t="shared" si="0"/>
        <v>-3744.67</v>
      </c>
      <c r="G57" s="200">
        <f t="shared" si="1"/>
        <v>47.109778420582813</v>
      </c>
    </row>
    <row r="58" spans="1:7" ht="18" customHeight="1">
      <c r="A58" s="203" t="s">
        <v>562</v>
      </c>
      <c r="B58" s="230" t="s">
        <v>620</v>
      </c>
      <c r="C58" s="234" t="s">
        <v>702</v>
      </c>
      <c r="D58" s="197">
        <v>5327.3850000000002</v>
      </c>
      <c r="E58" s="197">
        <v>59.02</v>
      </c>
      <c r="F58" s="197">
        <f t="shared" si="0"/>
        <v>-5268.3649999999998</v>
      </c>
      <c r="G58" s="200">
        <f t="shared" si="1"/>
        <v>1.1078606107874689</v>
      </c>
    </row>
    <row r="59" spans="1:7" ht="18" customHeight="1">
      <c r="A59" s="193" t="s">
        <v>564</v>
      </c>
      <c r="B59" s="230" t="s">
        <v>621</v>
      </c>
      <c r="C59" s="234" t="s">
        <v>702</v>
      </c>
      <c r="D59" s="197">
        <v>1591.26</v>
      </c>
      <c r="E59" s="197">
        <v>2880.43</v>
      </c>
      <c r="F59" s="197">
        <f t="shared" si="0"/>
        <v>1289.1699999999998</v>
      </c>
      <c r="G59" s="200">
        <f t="shared" si="1"/>
        <v>181.01567311438734</v>
      </c>
    </row>
    <row r="60" spans="1:7" ht="18" customHeight="1">
      <c r="A60" s="193" t="s">
        <v>566</v>
      </c>
      <c r="B60" s="230" t="s">
        <v>622</v>
      </c>
      <c r="C60" s="234" t="s">
        <v>702</v>
      </c>
      <c r="D60" s="197">
        <v>139.6</v>
      </c>
      <c r="E60" s="197">
        <v>328.07</v>
      </c>
      <c r="F60" s="197">
        <f t="shared" si="0"/>
        <v>188.47</v>
      </c>
      <c r="G60" s="200">
        <f t="shared" si="1"/>
        <v>235.00716332378224</v>
      </c>
    </row>
    <row r="61" spans="1:7" ht="15" customHeight="1">
      <c r="A61" s="193" t="s">
        <v>568</v>
      </c>
      <c r="B61" s="230" t="s">
        <v>623</v>
      </c>
      <c r="C61" s="234" t="s">
        <v>702</v>
      </c>
      <c r="D61" s="197">
        <v>21.83</v>
      </c>
      <c r="E61" s="197">
        <v>67.89</v>
      </c>
      <c r="F61" s="197">
        <f t="shared" si="0"/>
        <v>46.06</v>
      </c>
      <c r="G61" s="200">
        <f t="shared" si="1"/>
        <v>310.99404489235002</v>
      </c>
    </row>
    <row r="62" spans="1:7">
      <c r="A62" s="193" t="s">
        <v>439</v>
      </c>
      <c r="B62" s="230" t="s">
        <v>624</v>
      </c>
      <c r="C62" s="234" t="s">
        <v>702</v>
      </c>
      <c r="D62" s="197">
        <v>714.05799999999999</v>
      </c>
      <c r="E62" s="197">
        <f>E63+E64+E65+E66+E67+E68+E69+E70+E71+E72+E73+E74</f>
        <v>5682.09</v>
      </c>
      <c r="F62" s="197">
        <f t="shared" si="0"/>
        <v>4968.0320000000002</v>
      </c>
      <c r="G62" s="200">
        <f t="shared" si="1"/>
        <v>795.74628391531223</v>
      </c>
    </row>
    <row r="63" spans="1:7" ht="18" customHeight="1">
      <c r="A63" s="193" t="s">
        <v>442</v>
      </c>
      <c r="B63" s="230" t="s">
        <v>625</v>
      </c>
      <c r="C63" s="234" t="s">
        <v>702</v>
      </c>
      <c r="D63" s="197">
        <v>53.81</v>
      </c>
      <c r="E63" s="197">
        <v>65.84</v>
      </c>
      <c r="F63" s="197">
        <f t="shared" si="0"/>
        <v>12.030000000000001</v>
      </c>
      <c r="G63" s="200">
        <f t="shared" si="1"/>
        <v>122.3564393235458</v>
      </c>
    </row>
    <row r="64" spans="1:7" ht="18" customHeight="1">
      <c r="A64" s="193" t="s">
        <v>444</v>
      </c>
      <c r="B64" s="230" t="s">
        <v>626</v>
      </c>
      <c r="C64" s="234" t="s">
        <v>702</v>
      </c>
      <c r="D64" s="197">
        <v>0</v>
      </c>
      <c r="E64" s="197">
        <v>20.86</v>
      </c>
      <c r="F64" s="197">
        <f t="shared" si="0"/>
        <v>20.86</v>
      </c>
      <c r="G64" s="200" t="e">
        <f t="shared" si="1"/>
        <v>#DIV/0!</v>
      </c>
    </row>
    <row r="65" spans="1:7" ht="18" customHeight="1">
      <c r="A65" s="193" t="s">
        <v>446</v>
      </c>
      <c r="B65" s="230" t="s">
        <v>627</v>
      </c>
      <c r="C65" s="234" t="s">
        <v>702</v>
      </c>
      <c r="D65" s="197">
        <v>19.98</v>
      </c>
      <c r="E65" s="197"/>
      <c r="F65" s="197">
        <f t="shared" si="0"/>
        <v>-19.98</v>
      </c>
      <c r="G65" s="200">
        <f t="shared" si="1"/>
        <v>0</v>
      </c>
    </row>
    <row r="66" spans="1:7" ht="18" customHeight="1">
      <c r="A66" s="193" t="s">
        <v>681</v>
      </c>
      <c r="B66" s="230" t="s">
        <v>628</v>
      </c>
      <c r="C66" s="234" t="s">
        <v>702</v>
      </c>
      <c r="D66" s="197">
        <v>310.48</v>
      </c>
      <c r="E66" s="197"/>
      <c r="F66" s="197">
        <f t="shared" si="0"/>
        <v>-310.48</v>
      </c>
      <c r="G66" s="200">
        <f t="shared" si="1"/>
        <v>0</v>
      </c>
    </row>
    <row r="67" spans="1:7" ht="18" customHeight="1">
      <c r="A67" s="193" t="s">
        <v>682</v>
      </c>
      <c r="B67" s="231" t="s">
        <v>629</v>
      </c>
      <c r="C67" s="234" t="s">
        <v>702</v>
      </c>
      <c r="D67" s="197">
        <v>23.7</v>
      </c>
      <c r="E67" s="197">
        <v>17</v>
      </c>
      <c r="F67" s="197">
        <f t="shared" si="0"/>
        <v>-6.6999999999999993</v>
      </c>
      <c r="G67" s="200">
        <f t="shared" si="1"/>
        <v>71.729957805907176</v>
      </c>
    </row>
    <row r="68" spans="1:7" ht="18" customHeight="1">
      <c r="A68" s="193" t="s">
        <v>683</v>
      </c>
      <c r="B68" s="231" t="s">
        <v>630</v>
      </c>
      <c r="C68" s="234" t="s">
        <v>702</v>
      </c>
      <c r="D68" s="197">
        <v>78.213999999999999</v>
      </c>
      <c r="E68" s="197"/>
      <c r="F68" s="197">
        <f t="shared" si="0"/>
        <v>-78.213999999999999</v>
      </c>
      <c r="G68" s="200">
        <f t="shared" si="1"/>
        <v>0</v>
      </c>
    </row>
    <row r="69" spans="1:7">
      <c r="A69" s="201" t="s">
        <v>684</v>
      </c>
      <c r="B69" s="230" t="s">
        <v>631</v>
      </c>
      <c r="C69" s="234" t="s">
        <v>702</v>
      </c>
      <c r="D69" s="197">
        <v>0</v>
      </c>
      <c r="E69" s="197">
        <v>103</v>
      </c>
      <c r="F69" s="197">
        <f t="shared" si="0"/>
        <v>103</v>
      </c>
      <c r="G69" s="200" t="e">
        <f t="shared" si="1"/>
        <v>#DIV/0!</v>
      </c>
    </row>
    <row r="70" spans="1:7">
      <c r="A70" s="201" t="s">
        <v>198</v>
      </c>
      <c r="B70" s="231" t="s">
        <v>632</v>
      </c>
      <c r="C70" s="234" t="s">
        <v>702</v>
      </c>
      <c r="D70" s="197">
        <v>16</v>
      </c>
      <c r="E70" s="197">
        <v>554.21</v>
      </c>
      <c r="F70" s="197">
        <f t="shared" si="0"/>
        <v>538.21</v>
      </c>
      <c r="G70" s="200">
        <f t="shared" si="1"/>
        <v>3463.8125</v>
      </c>
    </row>
    <row r="71" spans="1:7">
      <c r="A71" s="201" t="s">
        <v>199</v>
      </c>
      <c r="B71" s="231" t="s">
        <v>603</v>
      </c>
      <c r="C71" s="234" t="s">
        <v>702</v>
      </c>
      <c r="D71" s="197">
        <v>13.9</v>
      </c>
      <c r="E71" s="197">
        <v>37.25</v>
      </c>
      <c r="F71" s="197">
        <f t="shared" si="0"/>
        <v>23.35</v>
      </c>
      <c r="G71" s="200">
        <f t="shared" si="1"/>
        <v>267.98561151079133</v>
      </c>
    </row>
    <row r="72" spans="1:7" ht="18" customHeight="1">
      <c r="A72" s="201" t="s">
        <v>200</v>
      </c>
      <c r="B72" s="231" t="s">
        <v>704</v>
      </c>
      <c r="C72" s="234" t="s">
        <v>702</v>
      </c>
      <c r="D72" s="197"/>
      <c r="E72" s="197">
        <v>6.43</v>
      </c>
      <c r="F72" s="197">
        <f t="shared" ref="F72:F87" si="2">E72-D72</f>
        <v>6.43</v>
      </c>
      <c r="G72" s="200" t="e">
        <f t="shared" ref="G72:G87" si="3">E72/D72*100</f>
        <v>#DIV/0!</v>
      </c>
    </row>
    <row r="73" spans="1:7" ht="31.5">
      <c r="A73" s="201" t="s">
        <v>201</v>
      </c>
      <c r="B73" s="230" t="s">
        <v>610</v>
      </c>
      <c r="C73" s="234" t="s">
        <v>702</v>
      </c>
      <c r="D73" s="197">
        <v>198</v>
      </c>
      <c r="E73" s="197"/>
      <c r="F73" s="197">
        <f t="shared" si="2"/>
        <v>-198</v>
      </c>
      <c r="G73" s="200">
        <f t="shared" si="3"/>
        <v>0</v>
      </c>
    </row>
    <row r="74" spans="1:7">
      <c r="A74" s="201" t="s">
        <v>202</v>
      </c>
      <c r="B74" s="186" t="s">
        <v>708</v>
      </c>
      <c r="C74" s="234" t="s">
        <v>702</v>
      </c>
      <c r="D74" s="197"/>
      <c r="E74" s="197">
        <v>4877.5</v>
      </c>
      <c r="F74" s="197">
        <f t="shared" si="2"/>
        <v>4877.5</v>
      </c>
      <c r="G74" s="200" t="e">
        <f t="shared" si="3"/>
        <v>#DIV/0!</v>
      </c>
    </row>
    <row r="75" spans="1:7">
      <c r="A75" s="198" t="s">
        <v>143</v>
      </c>
      <c r="B75" s="229" t="s">
        <v>633</v>
      </c>
      <c r="C75" s="194" t="s">
        <v>702</v>
      </c>
      <c r="D75" s="195">
        <f>D7+D44</f>
        <v>117992.844</v>
      </c>
      <c r="E75" s="195">
        <f>E43+E7</f>
        <v>118193.253</v>
      </c>
      <c r="F75" s="197">
        <f t="shared" si="2"/>
        <v>200.40899999999965</v>
      </c>
      <c r="G75" s="200">
        <f t="shared" si="3"/>
        <v>100.16984843589327</v>
      </c>
    </row>
    <row r="76" spans="1:7">
      <c r="A76" s="198" t="s">
        <v>145</v>
      </c>
      <c r="B76" s="229" t="s">
        <v>634</v>
      </c>
      <c r="C76" s="194" t="s">
        <v>702</v>
      </c>
      <c r="D76" s="195">
        <v>1158.797</v>
      </c>
      <c r="E76" s="195">
        <f>E77-E75</f>
        <v>-15617.103000000003</v>
      </c>
      <c r="F76" s="197">
        <f t="shared" si="2"/>
        <v>-16775.900000000001</v>
      </c>
      <c r="G76" s="200">
        <f t="shared" si="3"/>
        <v>-1347.6996402303425</v>
      </c>
    </row>
    <row r="77" spans="1:7">
      <c r="A77" s="198" t="s">
        <v>147</v>
      </c>
      <c r="B77" s="229" t="s">
        <v>635</v>
      </c>
      <c r="C77" s="194" t="s">
        <v>702</v>
      </c>
      <c r="D77" s="195">
        <f>D75+D76</f>
        <v>119151.641</v>
      </c>
      <c r="E77" s="195">
        <f>E79</f>
        <v>102576.15</v>
      </c>
      <c r="F77" s="197">
        <f t="shared" si="2"/>
        <v>-16575.491000000009</v>
      </c>
      <c r="G77" s="200">
        <f t="shared" si="3"/>
        <v>86.088742999351552</v>
      </c>
    </row>
    <row r="78" spans="1:7">
      <c r="A78" s="348" t="s">
        <v>149</v>
      </c>
      <c r="B78" s="350" t="s">
        <v>636</v>
      </c>
      <c r="C78" s="194" t="s">
        <v>703</v>
      </c>
      <c r="D78" s="195">
        <v>110304.626</v>
      </c>
      <c r="E78" s="195">
        <v>95419.67</v>
      </c>
      <c r="F78" s="197">
        <f t="shared" si="2"/>
        <v>-14884.956000000006</v>
      </c>
      <c r="G78" s="200">
        <f t="shared" si="3"/>
        <v>86.505592249594315</v>
      </c>
    </row>
    <row r="79" spans="1:7">
      <c r="A79" s="349"/>
      <c r="B79" s="351"/>
      <c r="C79" s="194" t="s">
        <v>702</v>
      </c>
      <c r="D79" s="195">
        <v>119151.64</v>
      </c>
      <c r="E79" s="195">
        <v>102576.15</v>
      </c>
      <c r="F79" s="197">
        <f t="shared" si="2"/>
        <v>-16575.490000000005</v>
      </c>
      <c r="G79" s="200">
        <f t="shared" si="3"/>
        <v>86.088743721865683</v>
      </c>
    </row>
    <row r="80" spans="1:7">
      <c r="A80" s="198" t="s">
        <v>152</v>
      </c>
      <c r="B80" s="229" t="s">
        <v>637</v>
      </c>
      <c r="C80" s="194" t="s">
        <v>485</v>
      </c>
      <c r="D80" s="204">
        <f>(D75+D76)/D78</f>
        <v>1.0802052943817606</v>
      </c>
      <c r="E80" s="204">
        <f>E79/E78</f>
        <v>1.0750000497800924</v>
      </c>
      <c r="F80" s="197">
        <f t="shared" si="2"/>
        <v>-5.2052446016681575E-3</v>
      </c>
      <c r="G80" s="200">
        <f t="shared" si="3"/>
        <v>99.518124505708215</v>
      </c>
    </row>
    <row r="81" spans="1:7">
      <c r="A81" s="193"/>
      <c r="B81" s="230" t="s">
        <v>638</v>
      </c>
      <c r="C81" s="234"/>
      <c r="D81" s="206"/>
      <c r="E81" s="206"/>
      <c r="F81" s="197"/>
      <c r="G81" s="200"/>
    </row>
    <row r="82" spans="1:7" ht="19.5" customHeight="1">
      <c r="A82" s="198">
        <v>7</v>
      </c>
      <c r="B82" s="229" t="s">
        <v>639</v>
      </c>
      <c r="C82" s="194" t="s">
        <v>729</v>
      </c>
      <c r="D82" s="218">
        <v>72</v>
      </c>
      <c r="E82" s="218">
        <f>E83+E84</f>
        <v>63</v>
      </c>
      <c r="F82" s="197">
        <f t="shared" si="2"/>
        <v>-9</v>
      </c>
      <c r="G82" s="200">
        <f t="shared" si="3"/>
        <v>87.5</v>
      </c>
    </row>
    <row r="83" spans="1:7" ht="21" customHeight="1">
      <c r="A83" s="201" t="s">
        <v>157</v>
      </c>
      <c r="B83" s="230" t="s">
        <v>640</v>
      </c>
      <c r="C83" s="269" t="s">
        <v>729</v>
      </c>
      <c r="D83" s="207">
        <v>65</v>
      </c>
      <c r="E83" s="207">
        <v>56</v>
      </c>
      <c r="F83" s="197">
        <f t="shared" si="2"/>
        <v>-9</v>
      </c>
      <c r="G83" s="200">
        <f t="shared" si="3"/>
        <v>86.15384615384616</v>
      </c>
    </row>
    <row r="84" spans="1:7" ht="21" customHeight="1">
      <c r="A84" s="201" t="s">
        <v>159</v>
      </c>
      <c r="B84" s="230" t="s">
        <v>641</v>
      </c>
      <c r="C84" s="269" t="s">
        <v>729</v>
      </c>
      <c r="D84" s="207">
        <v>7</v>
      </c>
      <c r="E84" s="207">
        <v>7</v>
      </c>
      <c r="F84" s="197">
        <f t="shared" si="2"/>
        <v>0</v>
      </c>
      <c r="G84" s="200">
        <f t="shared" si="3"/>
        <v>100</v>
      </c>
    </row>
    <row r="85" spans="1:7">
      <c r="A85" s="219" t="s">
        <v>161</v>
      </c>
      <c r="B85" s="229" t="s">
        <v>642</v>
      </c>
      <c r="C85" s="194" t="s">
        <v>31</v>
      </c>
      <c r="D85" s="223">
        <f>(D18+D45)/12/D82*1000</f>
        <v>86548.344907407416</v>
      </c>
      <c r="E85" s="223">
        <f>E45+E20/E82/11*1000</f>
        <v>12459.665512265512</v>
      </c>
      <c r="F85" s="197">
        <f t="shared" si="2"/>
        <v>-74088.679395141909</v>
      </c>
      <c r="G85" s="200">
        <f t="shared" si="3"/>
        <v>14.396191545425067</v>
      </c>
    </row>
    <row r="86" spans="1:7" ht="19.5" customHeight="1">
      <c r="A86" s="201" t="s">
        <v>163</v>
      </c>
      <c r="B86" s="230" t="s">
        <v>640</v>
      </c>
      <c r="C86" s="234" t="s">
        <v>31</v>
      </c>
      <c r="D86" s="221">
        <f>D18/D83/12*1000</f>
        <v>84538.807692307702</v>
      </c>
      <c r="E86" s="221">
        <v>82575</v>
      </c>
      <c r="F86" s="197">
        <f t="shared" si="2"/>
        <v>-1963.8076923077024</v>
      </c>
      <c r="G86" s="200">
        <f t="shared" si="3"/>
        <v>97.677034079478275</v>
      </c>
    </row>
    <row r="87" spans="1:7" ht="19.5" customHeight="1">
      <c r="A87" s="201" t="s">
        <v>164</v>
      </c>
      <c r="B87" s="230" t="s">
        <v>641</v>
      </c>
      <c r="C87" s="234" t="s">
        <v>31</v>
      </c>
      <c r="D87" s="221">
        <f>D45/D84/12*1000</f>
        <v>105208.33333333333</v>
      </c>
      <c r="E87" s="221">
        <v>147629</v>
      </c>
      <c r="F87" s="197">
        <f t="shared" si="2"/>
        <v>42420.666666666672</v>
      </c>
      <c r="G87" s="200">
        <f t="shared" si="3"/>
        <v>140.32063366336632</v>
      </c>
    </row>
    <row r="88" spans="1:7">
      <c r="A88" s="208"/>
      <c r="B88" s="211"/>
      <c r="C88" s="212"/>
      <c r="D88" s="213"/>
      <c r="E88" s="213"/>
      <c r="F88" s="214"/>
      <c r="G88" s="215"/>
    </row>
    <row r="89" spans="1:7" ht="10.5" customHeight="1">
      <c r="A89" s="208"/>
      <c r="B89" s="188"/>
      <c r="C89" s="209"/>
      <c r="E89" s="209"/>
      <c r="F89" s="209"/>
      <c r="G89" s="209"/>
    </row>
    <row r="90" spans="1:7">
      <c r="A90" s="210"/>
      <c r="B90" s="189" t="s">
        <v>524</v>
      </c>
      <c r="C90" s="189"/>
      <c r="D90" s="262"/>
      <c r="E90" s="189"/>
      <c r="F90" s="263" t="s">
        <v>525</v>
      </c>
      <c r="G90" s="189"/>
    </row>
    <row r="91" spans="1:7" ht="9.75" customHeight="1">
      <c r="A91" s="189"/>
      <c r="B91" s="189"/>
      <c r="C91" s="189"/>
      <c r="D91" s="262"/>
      <c r="E91" s="189"/>
      <c r="F91" s="263"/>
      <c r="G91" s="189"/>
    </row>
    <row r="92" spans="1:7" ht="20.25" customHeight="1">
      <c r="A92" s="189"/>
      <c r="B92" s="189" t="s">
        <v>643</v>
      </c>
      <c r="C92" s="189"/>
      <c r="D92" s="262"/>
      <c r="E92" s="268"/>
      <c r="F92" s="263" t="s">
        <v>578</v>
      </c>
      <c r="G92" s="189"/>
    </row>
    <row r="94" spans="1:7">
      <c r="B94" s="353" t="s">
        <v>710</v>
      </c>
      <c r="F94" s="352" t="s">
        <v>527</v>
      </c>
      <c r="G94" s="352"/>
    </row>
    <row r="95" spans="1:7">
      <c r="B95" s="353"/>
      <c r="F95" s="352"/>
      <c r="G95" s="352"/>
    </row>
    <row r="97" spans="2:2">
      <c r="B97" s="225" t="s">
        <v>709</v>
      </c>
    </row>
  </sheetData>
  <mergeCells count="12">
    <mergeCell ref="A78:A79"/>
    <mergeCell ref="B78:B79"/>
    <mergeCell ref="F94:G95"/>
    <mergeCell ref="B94:B95"/>
    <mergeCell ref="A1:G1"/>
    <mergeCell ref="A2:G2"/>
    <mergeCell ref="A4:A5"/>
    <mergeCell ref="B4:B5"/>
    <mergeCell ref="C4:C5"/>
    <mergeCell ref="D4:D5"/>
    <mergeCell ref="E4:E5"/>
    <mergeCell ref="F4:G4"/>
  </mergeCells>
  <pageMargins left="0.57999999999999996" right="0.2" top="0.4" bottom="0.38" header="0.3" footer="0.3"/>
  <pageSetup paperSize="9" scale="73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9"/>
  <sheetViews>
    <sheetView topLeftCell="A49" zoomScale="86" zoomScaleNormal="86" workbookViewId="0">
      <selection activeCell="B69" sqref="B69"/>
    </sheetView>
  </sheetViews>
  <sheetFormatPr defaultRowHeight="15.75"/>
  <cols>
    <col min="1" max="1" width="8.140625" style="190" customWidth="1"/>
    <col min="2" max="2" width="56.140625" style="190" customWidth="1"/>
    <col min="3" max="3" width="13.7109375" style="190" customWidth="1"/>
    <col min="4" max="4" width="15" style="228" customWidth="1"/>
    <col min="5" max="5" width="13.42578125" style="190" customWidth="1"/>
    <col min="6" max="6" width="12" style="190" customWidth="1"/>
    <col min="7" max="7" width="11.42578125" style="190" customWidth="1"/>
    <col min="8" max="8" width="24.5703125" style="190" customWidth="1"/>
    <col min="9" max="16384" width="9.140625" style="190"/>
  </cols>
  <sheetData>
    <row r="1" spans="1:8" ht="30.75" customHeight="1">
      <c r="A1" s="354" t="s">
        <v>582</v>
      </c>
      <c r="B1" s="354"/>
      <c r="C1" s="354"/>
      <c r="D1" s="354"/>
      <c r="E1" s="354"/>
      <c r="F1" s="354"/>
      <c r="G1" s="354"/>
    </row>
    <row r="2" spans="1:8" ht="35.25" customHeight="1">
      <c r="A2" s="355" t="s">
        <v>711</v>
      </c>
      <c r="B2" s="355"/>
      <c r="C2" s="355"/>
      <c r="D2" s="355"/>
      <c r="E2" s="355"/>
      <c r="F2" s="355"/>
      <c r="G2" s="355"/>
    </row>
    <row r="3" spans="1:8" ht="10.5" customHeight="1"/>
    <row r="4" spans="1:8" ht="36.75" customHeight="1">
      <c r="A4" s="276" t="s">
        <v>583</v>
      </c>
      <c r="B4" s="356" t="s">
        <v>585</v>
      </c>
      <c r="C4" s="357" t="s">
        <v>586</v>
      </c>
      <c r="D4" s="276" t="s">
        <v>699</v>
      </c>
      <c r="E4" s="358" t="s">
        <v>700</v>
      </c>
      <c r="F4" s="276" t="s">
        <v>712</v>
      </c>
      <c r="G4" s="276"/>
    </row>
    <row r="5" spans="1:8" s="191" customFormat="1" ht="41.25" customHeight="1">
      <c r="A5" s="276"/>
      <c r="B5" s="356"/>
      <c r="C5" s="356"/>
      <c r="D5" s="276"/>
      <c r="E5" s="359"/>
      <c r="F5" s="237" t="s">
        <v>584</v>
      </c>
      <c r="G5" s="237" t="s">
        <v>13</v>
      </c>
    </row>
    <row r="6" spans="1:8">
      <c r="A6" s="192">
        <v>1</v>
      </c>
      <c r="B6" s="192">
        <v>2</v>
      </c>
      <c r="C6" s="192">
        <v>3</v>
      </c>
      <c r="D6" s="227">
        <v>4</v>
      </c>
      <c r="E6" s="192">
        <v>5</v>
      </c>
      <c r="F6" s="192">
        <v>4</v>
      </c>
      <c r="G6" s="192">
        <v>7</v>
      </c>
    </row>
    <row r="7" spans="1:8" ht="30.75" customHeight="1">
      <c r="A7" s="193" t="s">
        <v>235</v>
      </c>
      <c r="B7" s="229" t="s">
        <v>587</v>
      </c>
      <c r="C7" s="194" t="s">
        <v>702</v>
      </c>
      <c r="D7" s="195">
        <v>14042.16</v>
      </c>
      <c r="E7" s="195">
        <f>E8+E15+E19+E20+E21</f>
        <v>11215.98</v>
      </c>
      <c r="F7" s="195">
        <f>E7-D7</f>
        <v>-2826.1800000000003</v>
      </c>
      <c r="G7" s="220">
        <f>E7/D7*100</f>
        <v>79.873609188329993</v>
      </c>
      <c r="H7" s="217"/>
    </row>
    <row r="8" spans="1:8" s="216" customFormat="1" ht="16.5" customHeight="1">
      <c r="A8" s="198" t="s">
        <v>237</v>
      </c>
      <c r="B8" s="185" t="s">
        <v>238</v>
      </c>
      <c r="C8" s="194" t="s">
        <v>702</v>
      </c>
      <c r="D8" s="195">
        <v>1483.2550000000001</v>
      </c>
      <c r="E8" s="195">
        <f>E9+E10+E11+E14</f>
        <v>902.76</v>
      </c>
      <c r="F8" s="195">
        <f t="shared" ref="F8:F9" si="0">E8-D8</f>
        <v>-580.49500000000012</v>
      </c>
      <c r="G8" s="220">
        <f t="shared" ref="G8:G9" si="1">E8/D8*100</f>
        <v>60.863438855759789</v>
      </c>
    </row>
    <row r="9" spans="1:8" ht="16.5" customHeight="1">
      <c r="A9" s="193" t="s">
        <v>239</v>
      </c>
      <c r="B9" s="187" t="s">
        <v>588</v>
      </c>
      <c r="C9" s="269" t="s">
        <v>702</v>
      </c>
      <c r="D9" s="197">
        <v>86.89</v>
      </c>
      <c r="E9" s="197">
        <v>4</v>
      </c>
      <c r="F9" s="197">
        <f t="shared" si="0"/>
        <v>-82.89</v>
      </c>
      <c r="G9" s="200">
        <f t="shared" si="1"/>
        <v>4.6035216940959831</v>
      </c>
    </row>
    <row r="10" spans="1:8" ht="15" customHeight="1">
      <c r="A10" s="202" t="s">
        <v>535</v>
      </c>
      <c r="B10" s="230" t="s">
        <v>589</v>
      </c>
      <c r="C10" s="269" t="s">
        <v>702</v>
      </c>
      <c r="D10" s="197">
        <v>600.79999999999995</v>
      </c>
      <c r="E10" s="197">
        <v>216.11</v>
      </c>
      <c r="F10" s="197">
        <f t="shared" ref="F10:F45" si="2">E10-D10</f>
        <v>-384.68999999999994</v>
      </c>
      <c r="G10" s="200">
        <f t="shared" ref="G10:G45" si="3">E10/D10*100</f>
        <v>35.970372836218381</v>
      </c>
    </row>
    <row r="11" spans="1:8">
      <c r="A11" s="193" t="s">
        <v>536</v>
      </c>
      <c r="B11" s="230" t="s">
        <v>590</v>
      </c>
      <c r="C11" s="269" t="s">
        <v>702</v>
      </c>
      <c r="D11" s="197">
        <v>343.30700000000002</v>
      </c>
      <c r="E11" s="197">
        <f>E12+E13</f>
        <v>235.51</v>
      </c>
      <c r="F11" s="197">
        <f t="shared" si="2"/>
        <v>-107.79700000000003</v>
      </c>
      <c r="G11" s="200">
        <f t="shared" si="3"/>
        <v>68.600407215699065</v>
      </c>
    </row>
    <row r="12" spans="1:8">
      <c r="A12" s="193" t="s">
        <v>537</v>
      </c>
      <c r="B12" s="186" t="s">
        <v>592</v>
      </c>
      <c r="C12" s="269" t="s">
        <v>702</v>
      </c>
      <c r="D12" s="197">
        <v>335.57600000000002</v>
      </c>
      <c r="E12" s="197">
        <v>235.51</v>
      </c>
      <c r="F12" s="197">
        <f t="shared" si="2"/>
        <v>-100.06600000000003</v>
      </c>
      <c r="G12" s="200">
        <f t="shared" si="3"/>
        <v>70.180823420030023</v>
      </c>
    </row>
    <row r="13" spans="1:8">
      <c r="A13" s="193" t="s">
        <v>538</v>
      </c>
      <c r="B13" s="186" t="s">
        <v>591</v>
      </c>
      <c r="C13" s="269" t="s">
        <v>702</v>
      </c>
      <c r="D13" s="197">
        <v>7.7309999999999999</v>
      </c>
      <c r="E13" s="197"/>
      <c r="F13" s="197">
        <f t="shared" si="2"/>
        <v>-7.7309999999999999</v>
      </c>
      <c r="G13" s="200">
        <f>E13/D13*100</f>
        <v>0</v>
      </c>
    </row>
    <row r="14" spans="1:8">
      <c r="A14" s="193" t="s">
        <v>680</v>
      </c>
      <c r="B14" s="230" t="s">
        <v>42</v>
      </c>
      <c r="C14" s="269" t="s">
        <v>702</v>
      </c>
      <c r="D14" s="197">
        <v>452.25900000000001</v>
      </c>
      <c r="E14" s="197">
        <v>447.14</v>
      </c>
      <c r="F14" s="197">
        <f t="shared" si="2"/>
        <v>-5.1190000000000282</v>
      </c>
      <c r="G14" s="200">
        <f t="shared" si="3"/>
        <v>98.868126449667102</v>
      </c>
    </row>
    <row r="15" spans="1:8" s="216" customFormat="1" ht="15" customHeight="1">
      <c r="A15" s="272" t="s">
        <v>296</v>
      </c>
      <c r="B15" s="185" t="s">
        <v>593</v>
      </c>
      <c r="C15" s="194" t="s">
        <v>702</v>
      </c>
      <c r="D15" s="195">
        <v>10122.82</v>
      </c>
      <c r="E15" s="195">
        <f>E16+E17+E18</f>
        <v>7736.31</v>
      </c>
      <c r="F15" s="195">
        <f t="shared" si="2"/>
        <v>-2386.5099999999993</v>
      </c>
      <c r="G15" s="220">
        <f t="shared" si="3"/>
        <v>76.42445484558651</v>
      </c>
    </row>
    <row r="16" spans="1:8">
      <c r="A16" s="193" t="s">
        <v>297</v>
      </c>
      <c r="B16" s="230" t="s">
        <v>594</v>
      </c>
      <c r="C16" s="269" t="s">
        <v>702</v>
      </c>
      <c r="D16" s="197">
        <v>9210.92</v>
      </c>
      <c r="E16" s="197">
        <v>6943.56</v>
      </c>
      <c r="F16" s="197">
        <f t="shared" si="2"/>
        <v>-2267.3599999999997</v>
      </c>
      <c r="G16" s="200">
        <f t="shared" si="3"/>
        <v>75.384000729568825</v>
      </c>
    </row>
    <row r="17" spans="1:7">
      <c r="A17" s="193" t="s">
        <v>299</v>
      </c>
      <c r="B17" s="230" t="s">
        <v>595</v>
      </c>
      <c r="C17" s="269" t="s">
        <v>702</v>
      </c>
      <c r="D17" s="197">
        <v>911.9</v>
      </c>
      <c r="E17" s="197">
        <v>693.96</v>
      </c>
      <c r="F17" s="197">
        <f t="shared" si="2"/>
        <v>-217.93999999999994</v>
      </c>
      <c r="G17" s="200">
        <f t="shared" si="3"/>
        <v>76.100449610702938</v>
      </c>
    </row>
    <row r="18" spans="1:7">
      <c r="A18" s="193" t="s">
        <v>300</v>
      </c>
      <c r="B18" s="186" t="s">
        <v>596</v>
      </c>
      <c r="C18" s="269" t="s">
        <v>702</v>
      </c>
      <c r="D18" s="197"/>
      <c r="E18" s="197">
        <v>98.79</v>
      </c>
      <c r="F18" s="197">
        <f t="shared" si="2"/>
        <v>98.79</v>
      </c>
      <c r="G18" s="200" t="e">
        <f t="shared" si="3"/>
        <v>#DIV/0!</v>
      </c>
    </row>
    <row r="19" spans="1:7">
      <c r="A19" s="198" t="s">
        <v>304</v>
      </c>
      <c r="B19" s="229" t="s">
        <v>60</v>
      </c>
      <c r="C19" s="194" t="s">
        <v>702</v>
      </c>
      <c r="D19" s="195">
        <v>1891.1</v>
      </c>
      <c r="E19" s="195">
        <v>1930.37</v>
      </c>
      <c r="F19" s="195">
        <f t="shared" si="2"/>
        <v>39.269999999999982</v>
      </c>
      <c r="G19" s="220">
        <f t="shared" si="3"/>
        <v>102.07656919253346</v>
      </c>
    </row>
    <row r="20" spans="1:7" ht="27.75" customHeight="1">
      <c r="A20" s="198" t="s">
        <v>307</v>
      </c>
      <c r="B20" s="229" t="s">
        <v>597</v>
      </c>
      <c r="C20" s="194" t="s">
        <v>702</v>
      </c>
      <c r="D20" s="195">
        <v>0</v>
      </c>
      <c r="E20" s="195"/>
      <c r="F20" s="197">
        <f t="shared" si="2"/>
        <v>0</v>
      </c>
      <c r="G20" s="200" t="e">
        <f t="shared" si="3"/>
        <v>#DIV/0!</v>
      </c>
    </row>
    <row r="21" spans="1:7" s="216" customFormat="1">
      <c r="A21" s="272" t="s">
        <v>312</v>
      </c>
      <c r="B21" s="229" t="s">
        <v>598</v>
      </c>
      <c r="C21" s="194" t="s">
        <v>702</v>
      </c>
      <c r="D21" s="195">
        <v>545.005</v>
      </c>
      <c r="E21" s="195">
        <f>E22+E23+E24+E25+E30+E31+E32+E33</f>
        <v>646.54</v>
      </c>
      <c r="F21" s="195">
        <f t="shared" si="2"/>
        <v>101.53499999999997</v>
      </c>
      <c r="G21" s="220">
        <f t="shared" si="3"/>
        <v>118.63010431096961</v>
      </c>
    </row>
    <row r="22" spans="1:7" ht="31.5">
      <c r="A22" s="201" t="s">
        <v>313</v>
      </c>
      <c r="B22" s="18" t="s">
        <v>610</v>
      </c>
      <c r="C22" s="269" t="s">
        <v>702</v>
      </c>
      <c r="D22" s="197">
        <v>198</v>
      </c>
      <c r="E22" s="197">
        <v>130.96</v>
      </c>
      <c r="F22" s="197">
        <f t="shared" si="2"/>
        <v>-67.039999999999992</v>
      </c>
      <c r="G22" s="200">
        <f t="shared" si="3"/>
        <v>66.141414141414145</v>
      </c>
    </row>
    <row r="23" spans="1:7">
      <c r="A23" s="201" t="s">
        <v>316</v>
      </c>
      <c r="B23" s="18" t="s">
        <v>611</v>
      </c>
      <c r="C23" s="269" t="s">
        <v>702</v>
      </c>
      <c r="D23" s="197">
        <v>232.649</v>
      </c>
      <c r="E23" s="197"/>
      <c r="F23" s="197">
        <f t="shared" si="2"/>
        <v>-232.649</v>
      </c>
      <c r="G23" s="200">
        <f t="shared" si="3"/>
        <v>0</v>
      </c>
    </row>
    <row r="24" spans="1:7">
      <c r="A24" s="201" t="s">
        <v>324</v>
      </c>
      <c r="B24" s="18" t="s">
        <v>600</v>
      </c>
      <c r="C24" s="269" t="s">
        <v>702</v>
      </c>
      <c r="D24" s="197">
        <v>44.408000000000001</v>
      </c>
      <c r="E24" s="197">
        <v>215.01</v>
      </c>
      <c r="F24" s="197">
        <f t="shared" si="2"/>
        <v>170.60199999999998</v>
      </c>
      <c r="G24" s="200">
        <f t="shared" si="3"/>
        <v>484.16951900558456</v>
      </c>
    </row>
    <row r="25" spans="1:7">
      <c r="A25" s="201" t="s">
        <v>171</v>
      </c>
      <c r="B25" s="18" t="s">
        <v>716</v>
      </c>
      <c r="C25" s="269" t="s">
        <v>702</v>
      </c>
      <c r="D25" s="197">
        <v>69.900000000000006</v>
      </c>
      <c r="E25" s="197">
        <f>E26+E27</f>
        <v>46.17</v>
      </c>
      <c r="F25" s="197">
        <f t="shared" si="2"/>
        <v>-23.730000000000004</v>
      </c>
      <c r="G25" s="200">
        <f t="shared" si="3"/>
        <v>66.05150214592274</v>
      </c>
    </row>
    <row r="26" spans="1:7">
      <c r="A26" s="201" t="s">
        <v>172</v>
      </c>
      <c r="B26" s="18" t="s">
        <v>609</v>
      </c>
      <c r="C26" s="269" t="s">
        <v>702</v>
      </c>
      <c r="D26" s="197">
        <v>19.760000000000002</v>
      </c>
      <c r="E26" s="197"/>
      <c r="F26" s="197">
        <f t="shared" si="2"/>
        <v>-19.760000000000002</v>
      </c>
      <c r="G26" s="200">
        <f t="shared" si="3"/>
        <v>0</v>
      </c>
    </row>
    <row r="27" spans="1:7">
      <c r="A27" s="201" t="s">
        <v>173</v>
      </c>
      <c r="B27" s="18" t="s">
        <v>717</v>
      </c>
      <c r="C27" s="269" t="s">
        <v>702</v>
      </c>
      <c r="D27" s="197">
        <v>50.188000000000002</v>
      </c>
      <c r="E27" s="197">
        <f>E28+E29</f>
        <v>46.17</v>
      </c>
      <c r="F27" s="197">
        <f t="shared" si="2"/>
        <v>-4.0180000000000007</v>
      </c>
      <c r="G27" s="200">
        <f t="shared" si="3"/>
        <v>91.994102175818909</v>
      </c>
    </row>
    <row r="28" spans="1:7">
      <c r="A28" s="201" t="s">
        <v>174</v>
      </c>
      <c r="B28" s="25" t="s">
        <v>603</v>
      </c>
      <c r="C28" s="269" t="s">
        <v>702</v>
      </c>
      <c r="D28" s="197">
        <v>14.398</v>
      </c>
      <c r="E28" s="197">
        <v>21.65</v>
      </c>
      <c r="F28" s="197">
        <f t="shared" si="2"/>
        <v>7.2519999999999989</v>
      </c>
      <c r="G28" s="200">
        <f t="shared" si="3"/>
        <v>150.36810668148354</v>
      </c>
    </row>
    <row r="29" spans="1:7" ht="31.5">
      <c r="A29" s="201" t="s">
        <v>175</v>
      </c>
      <c r="B29" s="25" t="s">
        <v>606</v>
      </c>
      <c r="C29" s="269" t="s">
        <v>702</v>
      </c>
      <c r="D29" s="197">
        <v>35.79</v>
      </c>
      <c r="E29" s="197">
        <v>24.52</v>
      </c>
      <c r="F29" s="197">
        <f t="shared" si="2"/>
        <v>-11.27</v>
      </c>
      <c r="G29" s="200">
        <f t="shared" si="3"/>
        <v>68.510757194747143</v>
      </c>
    </row>
    <row r="30" spans="1:7">
      <c r="A30" s="201" t="s">
        <v>99</v>
      </c>
      <c r="B30" s="18" t="s">
        <v>719</v>
      </c>
      <c r="C30" s="269" t="s">
        <v>702</v>
      </c>
      <c r="D30" s="197"/>
      <c r="E30" s="197">
        <v>183.34</v>
      </c>
      <c r="F30" s="197">
        <f t="shared" si="2"/>
        <v>183.34</v>
      </c>
      <c r="G30" s="200" t="e">
        <f t="shared" si="3"/>
        <v>#DIV/0!</v>
      </c>
    </row>
    <row r="31" spans="1:7">
      <c r="A31" s="201" t="s">
        <v>183</v>
      </c>
      <c r="B31" s="230" t="s">
        <v>706</v>
      </c>
      <c r="C31" s="269" t="s">
        <v>702</v>
      </c>
      <c r="D31" s="197"/>
      <c r="E31" s="197">
        <v>14.55</v>
      </c>
      <c r="F31" s="197">
        <f t="shared" si="2"/>
        <v>14.55</v>
      </c>
      <c r="G31" s="200" t="e">
        <f t="shared" si="3"/>
        <v>#DIV/0!</v>
      </c>
    </row>
    <row r="32" spans="1:7">
      <c r="A32" s="201" t="s">
        <v>184</v>
      </c>
      <c r="B32" s="18" t="s">
        <v>718</v>
      </c>
      <c r="C32" s="269" t="s">
        <v>702</v>
      </c>
      <c r="D32" s="197"/>
      <c r="E32" s="197">
        <v>16.510000000000002</v>
      </c>
      <c r="F32" s="197">
        <f t="shared" si="2"/>
        <v>16.510000000000002</v>
      </c>
      <c r="G32" s="200" t="e">
        <f t="shared" si="3"/>
        <v>#DIV/0!</v>
      </c>
    </row>
    <row r="33" spans="1:7" ht="15" customHeight="1">
      <c r="A33" s="201" t="s">
        <v>185</v>
      </c>
      <c r="B33" s="186" t="s">
        <v>608</v>
      </c>
      <c r="C33" s="269" t="s">
        <v>702</v>
      </c>
      <c r="D33" s="197"/>
      <c r="E33" s="197">
        <v>40</v>
      </c>
      <c r="F33" s="197">
        <f t="shared" si="2"/>
        <v>40</v>
      </c>
      <c r="G33" s="200" t="e">
        <f t="shared" si="3"/>
        <v>#DIV/0!</v>
      </c>
    </row>
    <row r="34" spans="1:7" ht="15" customHeight="1">
      <c r="A34" s="198" t="s">
        <v>100</v>
      </c>
      <c r="B34" s="229" t="s">
        <v>612</v>
      </c>
      <c r="C34" s="194" t="s">
        <v>702</v>
      </c>
      <c r="D34" s="195">
        <v>588.54499999999996</v>
      </c>
      <c r="E34" s="195">
        <f>E35</f>
        <v>691.7</v>
      </c>
      <c r="F34" s="197">
        <f t="shared" si="2"/>
        <v>103.15500000000009</v>
      </c>
      <c r="G34" s="200">
        <f t="shared" si="3"/>
        <v>117.52712197028265</v>
      </c>
    </row>
    <row r="35" spans="1:7" ht="12" customHeight="1">
      <c r="A35" s="198">
        <v>6</v>
      </c>
      <c r="B35" s="229" t="s">
        <v>613</v>
      </c>
      <c r="C35" s="194" t="s">
        <v>702</v>
      </c>
      <c r="D35" s="195">
        <v>588.54499999999996</v>
      </c>
      <c r="E35" s="195">
        <f>E39+E40+E41</f>
        <v>691.7</v>
      </c>
      <c r="F35" s="197">
        <f t="shared" si="2"/>
        <v>103.15500000000009</v>
      </c>
      <c r="G35" s="200">
        <f t="shared" si="3"/>
        <v>117.52712197028265</v>
      </c>
    </row>
    <row r="36" spans="1:7">
      <c r="A36" s="193" t="s">
        <v>388</v>
      </c>
      <c r="B36" s="18" t="s">
        <v>713</v>
      </c>
      <c r="C36" s="269" t="s">
        <v>702</v>
      </c>
      <c r="D36" s="197">
        <v>0</v>
      </c>
      <c r="E36" s="197"/>
      <c r="F36" s="197">
        <f t="shared" si="2"/>
        <v>0</v>
      </c>
      <c r="G36" s="200" t="e">
        <f t="shared" si="3"/>
        <v>#DIV/0!</v>
      </c>
    </row>
    <row r="37" spans="1:7">
      <c r="A37" s="193" t="s">
        <v>393</v>
      </c>
      <c r="B37" s="18" t="s">
        <v>595</v>
      </c>
      <c r="C37" s="269" t="s">
        <v>702</v>
      </c>
      <c r="D37" s="197">
        <v>0</v>
      </c>
      <c r="E37" s="197"/>
      <c r="F37" s="197">
        <f t="shared" si="2"/>
        <v>0</v>
      </c>
      <c r="G37" s="200" t="e">
        <f t="shared" si="3"/>
        <v>#DIV/0!</v>
      </c>
    </row>
    <row r="38" spans="1:7">
      <c r="A38" s="202" t="s">
        <v>395</v>
      </c>
      <c r="B38" s="186" t="s">
        <v>596</v>
      </c>
      <c r="C38" s="269" t="s">
        <v>702</v>
      </c>
      <c r="D38" s="197">
        <v>0</v>
      </c>
      <c r="E38" s="197"/>
      <c r="F38" s="197"/>
      <c r="G38" s="200"/>
    </row>
    <row r="39" spans="1:7">
      <c r="A39" s="193" t="s">
        <v>397</v>
      </c>
      <c r="B39" s="18" t="s">
        <v>599</v>
      </c>
      <c r="C39" s="269" t="s">
        <v>702</v>
      </c>
      <c r="D39" s="197">
        <v>100.1</v>
      </c>
      <c r="E39" s="197"/>
      <c r="F39" s="197">
        <f t="shared" si="2"/>
        <v>-100.1</v>
      </c>
      <c r="G39" s="200">
        <f t="shared" si="3"/>
        <v>0</v>
      </c>
    </row>
    <row r="40" spans="1:7">
      <c r="A40" s="193" t="s">
        <v>399</v>
      </c>
      <c r="B40" s="18" t="s">
        <v>617</v>
      </c>
      <c r="C40" s="269" t="s">
        <v>702</v>
      </c>
      <c r="D40" s="197">
        <v>61.88</v>
      </c>
      <c r="E40" s="197">
        <v>150</v>
      </c>
      <c r="F40" s="197">
        <f t="shared" si="2"/>
        <v>88.12</v>
      </c>
      <c r="G40" s="200">
        <f t="shared" si="3"/>
        <v>242.40465416936004</v>
      </c>
    </row>
    <row r="41" spans="1:7">
      <c r="A41" s="193" t="s">
        <v>404</v>
      </c>
      <c r="B41" s="18" t="s">
        <v>714</v>
      </c>
      <c r="C41" s="269" t="s">
        <v>702</v>
      </c>
      <c r="D41" s="197">
        <v>426.565</v>
      </c>
      <c r="E41" s="197">
        <f>E42+E43+E44+E45</f>
        <v>541.70000000000005</v>
      </c>
      <c r="F41" s="197">
        <f t="shared" si="2"/>
        <v>115.13500000000005</v>
      </c>
      <c r="G41" s="200">
        <f t="shared" si="3"/>
        <v>126.99119712118905</v>
      </c>
    </row>
    <row r="42" spans="1:7">
      <c r="A42" s="202" t="s">
        <v>408</v>
      </c>
      <c r="B42" s="18" t="s">
        <v>620</v>
      </c>
      <c r="C42" s="269" t="s">
        <v>702</v>
      </c>
      <c r="D42" s="197">
        <v>8.5719999999999992</v>
      </c>
      <c r="E42" s="197">
        <v>7.73</v>
      </c>
      <c r="F42" s="197">
        <f t="shared" si="2"/>
        <v>-0.84199999999999875</v>
      </c>
      <c r="G42" s="200">
        <f t="shared" si="3"/>
        <v>90.177321511899223</v>
      </c>
    </row>
    <row r="43" spans="1:7">
      <c r="A43" s="193" t="s">
        <v>422</v>
      </c>
      <c r="B43" s="18" t="s">
        <v>621</v>
      </c>
      <c r="C43" s="269" t="s">
        <v>702</v>
      </c>
      <c r="D43" s="197">
        <v>407.57</v>
      </c>
      <c r="E43" s="197">
        <v>515.96</v>
      </c>
      <c r="F43" s="197">
        <f t="shared" si="2"/>
        <v>108.39000000000004</v>
      </c>
      <c r="G43" s="200">
        <f t="shared" si="3"/>
        <v>126.59420467649728</v>
      </c>
    </row>
    <row r="44" spans="1:7">
      <c r="A44" s="193" t="s">
        <v>423</v>
      </c>
      <c r="B44" s="18" t="s">
        <v>622</v>
      </c>
      <c r="C44" s="269" t="s">
        <v>702</v>
      </c>
      <c r="D44" s="197">
        <v>8.1760000000000002</v>
      </c>
      <c r="E44" s="197">
        <v>15.76</v>
      </c>
      <c r="F44" s="197">
        <f t="shared" si="2"/>
        <v>7.5839999999999996</v>
      </c>
      <c r="G44" s="200">
        <f t="shared" si="3"/>
        <v>192.7592954990215</v>
      </c>
    </row>
    <row r="45" spans="1:7">
      <c r="A45" s="193" t="s">
        <v>425</v>
      </c>
      <c r="B45" s="18" t="s">
        <v>715</v>
      </c>
      <c r="C45" s="269" t="s">
        <v>702</v>
      </c>
      <c r="D45" s="197">
        <v>2.25</v>
      </c>
      <c r="E45" s="197">
        <v>2.25</v>
      </c>
      <c r="F45" s="197">
        <f t="shared" si="2"/>
        <v>0</v>
      </c>
      <c r="G45" s="200">
        <f t="shared" si="3"/>
        <v>100</v>
      </c>
    </row>
    <row r="46" spans="1:7">
      <c r="A46" s="198" t="s">
        <v>143</v>
      </c>
      <c r="B46" s="229" t="s">
        <v>633</v>
      </c>
      <c r="C46" s="194" t="s">
        <v>702</v>
      </c>
      <c r="D46" s="195">
        <f>D6+D34</f>
        <v>592.54499999999996</v>
      </c>
      <c r="E46" s="195">
        <f>E34+E7</f>
        <v>11907.68</v>
      </c>
      <c r="F46" s="197">
        <f t="shared" ref="F46:F58" si="4">E46-D46</f>
        <v>11315.135</v>
      </c>
      <c r="G46" s="200">
        <f t="shared" ref="G46:G58" si="5">E46/D46*100</f>
        <v>2009.5823945860654</v>
      </c>
    </row>
    <row r="47" spans="1:7" ht="13.5" customHeight="1">
      <c r="A47" s="198" t="s">
        <v>145</v>
      </c>
      <c r="B47" s="229" t="s">
        <v>634</v>
      </c>
      <c r="C47" s="194" t="s">
        <v>702</v>
      </c>
      <c r="D47" s="195">
        <v>300</v>
      </c>
      <c r="E47" s="195">
        <f>E48-E46</f>
        <v>1803.0643600000003</v>
      </c>
      <c r="F47" s="197">
        <f t="shared" si="4"/>
        <v>1503.0643600000003</v>
      </c>
      <c r="G47" s="200">
        <f t="shared" si="5"/>
        <v>601.0214533333334</v>
      </c>
    </row>
    <row r="48" spans="1:7" ht="15" customHeight="1">
      <c r="A48" s="198" t="s">
        <v>147</v>
      </c>
      <c r="B48" s="229" t="s">
        <v>635</v>
      </c>
      <c r="C48" s="194" t="s">
        <v>702</v>
      </c>
      <c r="D48" s="195">
        <f>D46+D47</f>
        <v>892.54499999999996</v>
      </c>
      <c r="E48" s="195">
        <f>E50</f>
        <v>13710.744360000001</v>
      </c>
      <c r="F48" s="197">
        <f t="shared" si="4"/>
        <v>12818.199360000001</v>
      </c>
      <c r="G48" s="200">
        <f t="shared" si="5"/>
        <v>1536.1404030048907</v>
      </c>
    </row>
    <row r="49" spans="1:7">
      <c r="A49" s="348" t="s">
        <v>149</v>
      </c>
      <c r="B49" s="350" t="s">
        <v>636</v>
      </c>
      <c r="C49" s="194" t="s">
        <v>703</v>
      </c>
      <c r="D49" s="195">
        <v>8546.6</v>
      </c>
      <c r="E49" s="195">
        <v>7971.3630000000003</v>
      </c>
      <c r="F49" s="197">
        <f t="shared" si="4"/>
        <v>-575.23700000000008</v>
      </c>
      <c r="G49" s="200">
        <f t="shared" si="5"/>
        <v>93.269405377577058</v>
      </c>
    </row>
    <row r="50" spans="1:7">
      <c r="A50" s="349"/>
      <c r="B50" s="351"/>
      <c r="C50" s="194" t="s">
        <v>702</v>
      </c>
      <c r="D50" s="195">
        <v>14930.71</v>
      </c>
      <c r="E50" s="195">
        <f>E49*1.72</f>
        <v>13710.744360000001</v>
      </c>
      <c r="F50" s="197">
        <f t="shared" si="4"/>
        <v>-1219.9656399999985</v>
      </c>
      <c r="G50" s="200">
        <f t="shared" si="5"/>
        <v>91.829151862168658</v>
      </c>
    </row>
    <row r="51" spans="1:7">
      <c r="A51" s="198" t="s">
        <v>152</v>
      </c>
      <c r="B51" s="229" t="s">
        <v>637</v>
      </c>
      <c r="C51" s="194" t="s">
        <v>485</v>
      </c>
      <c r="D51" s="204">
        <f>(D46+D47)/D49</f>
        <v>0.10443275688577913</v>
      </c>
      <c r="E51" s="204">
        <f>E50/E49</f>
        <v>1.72</v>
      </c>
      <c r="F51" s="197">
        <f t="shared" si="4"/>
        <v>1.6155672431142207</v>
      </c>
      <c r="G51" s="200">
        <f t="shared" si="5"/>
        <v>1646.9928126873156</v>
      </c>
    </row>
    <row r="52" spans="1:7">
      <c r="A52" s="193"/>
      <c r="B52" s="230" t="s">
        <v>638</v>
      </c>
      <c r="C52" s="234"/>
      <c r="D52" s="206"/>
      <c r="E52" s="206"/>
      <c r="F52" s="197"/>
      <c r="G52" s="200"/>
    </row>
    <row r="53" spans="1:7" ht="14.25" customHeight="1">
      <c r="A53" s="198">
        <v>7</v>
      </c>
      <c r="B53" s="185" t="s">
        <v>639</v>
      </c>
      <c r="C53" s="194" t="s">
        <v>729</v>
      </c>
      <c r="D53" s="218">
        <v>9</v>
      </c>
      <c r="E53" s="218">
        <f>E54</f>
        <v>6</v>
      </c>
      <c r="F53" s="197">
        <f t="shared" si="4"/>
        <v>-3</v>
      </c>
      <c r="G53" s="200">
        <f t="shared" si="5"/>
        <v>66.666666666666657</v>
      </c>
    </row>
    <row r="54" spans="1:7" ht="15.75" customHeight="1">
      <c r="A54" s="201" t="s">
        <v>157</v>
      </c>
      <c r="B54" s="186" t="s">
        <v>640</v>
      </c>
      <c r="C54" s="269" t="s">
        <v>729</v>
      </c>
      <c r="D54" s="207">
        <v>9</v>
      </c>
      <c r="E54" s="207">
        <v>6</v>
      </c>
      <c r="F54" s="197">
        <f t="shared" si="4"/>
        <v>-3</v>
      </c>
      <c r="G54" s="200">
        <f t="shared" si="5"/>
        <v>66.666666666666657</v>
      </c>
    </row>
    <row r="55" spans="1:7" ht="12" customHeight="1">
      <c r="A55" s="201" t="s">
        <v>159</v>
      </c>
      <c r="B55" s="186" t="s">
        <v>641</v>
      </c>
      <c r="C55" s="269" t="s">
        <v>729</v>
      </c>
      <c r="D55" s="207"/>
      <c r="E55" s="207"/>
      <c r="F55" s="197">
        <f t="shared" si="4"/>
        <v>0</v>
      </c>
      <c r="G55" s="200" t="e">
        <f t="shared" si="5"/>
        <v>#DIV/0!</v>
      </c>
    </row>
    <row r="56" spans="1:7">
      <c r="A56" s="219" t="s">
        <v>161</v>
      </c>
      <c r="B56" s="185" t="s">
        <v>642</v>
      </c>
      <c r="C56" s="194" t="s">
        <v>31</v>
      </c>
      <c r="D56" s="223">
        <f>(D15+D35)/12/D53*1000</f>
        <v>99179.305555555562</v>
      </c>
      <c r="E56" s="223">
        <f>E57</f>
        <v>105206</v>
      </c>
      <c r="F56" s="197">
        <f t="shared" si="4"/>
        <v>6026.694444444438</v>
      </c>
      <c r="G56" s="200">
        <f t="shared" si="5"/>
        <v>106.07656447147491</v>
      </c>
    </row>
    <row r="57" spans="1:7" ht="15" customHeight="1">
      <c r="A57" s="201" t="s">
        <v>163</v>
      </c>
      <c r="B57" s="186" t="s">
        <v>640</v>
      </c>
      <c r="C57" s="234" t="s">
        <v>31</v>
      </c>
      <c r="D57" s="221">
        <f>D15/D54/12*1000</f>
        <v>93729.814814814818</v>
      </c>
      <c r="E57" s="221">
        <v>105206</v>
      </c>
      <c r="F57" s="197">
        <f t="shared" si="4"/>
        <v>11476.185185185182</v>
      </c>
      <c r="G57" s="200">
        <f>E57/D57*100</f>
        <v>112.24390041510173</v>
      </c>
    </row>
    <row r="58" spans="1:7" ht="9" customHeight="1">
      <c r="A58" s="201" t="s">
        <v>164</v>
      </c>
      <c r="B58" s="186" t="s">
        <v>641</v>
      </c>
      <c r="C58" s="234" t="s">
        <v>31</v>
      </c>
      <c r="D58" s="221"/>
      <c r="E58" s="221"/>
      <c r="F58" s="197">
        <f t="shared" si="4"/>
        <v>0</v>
      </c>
      <c r="G58" s="200" t="e">
        <f t="shared" si="5"/>
        <v>#DIV/0!</v>
      </c>
    </row>
    <row r="59" spans="1:7" ht="9" customHeight="1">
      <c r="A59" s="208"/>
      <c r="B59" s="211"/>
      <c r="C59" s="212"/>
      <c r="D59" s="213"/>
      <c r="E59" s="213"/>
      <c r="F59" s="214"/>
      <c r="G59" s="215"/>
    </row>
    <row r="60" spans="1:7" ht="9" customHeight="1">
      <c r="A60" s="208"/>
      <c r="B60" s="188"/>
      <c r="C60" s="209"/>
      <c r="E60" s="209"/>
      <c r="F60" s="209"/>
      <c r="G60" s="209"/>
    </row>
    <row r="61" spans="1:7">
      <c r="A61" s="210"/>
      <c r="B61" s="189" t="s">
        <v>524</v>
      </c>
      <c r="C61" s="189"/>
      <c r="D61" s="262"/>
      <c r="E61" s="189"/>
      <c r="F61" s="263" t="s">
        <v>525</v>
      </c>
      <c r="G61" s="189"/>
    </row>
    <row r="62" spans="1:7" ht="9" customHeight="1">
      <c r="A62" s="189"/>
      <c r="B62" s="189"/>
      <c r="C62" s="189"/>
      <c r="D62" s="262"/>
      <c r="E62" s="189"/>
      <c r="F62" s="263"/>
      <c r="G62" s="189"/>
    </row>
    <row r="63" spans="1:7" ht="13.5" customHeight="1">
      <c r="A63" s="189"/>
      <c r="B63" s="189" t="s">
        <v>643</v>
      </c>
      <c r="C63" s="189"/>
      <c r="D63" s="262"/>
      <c r="E63" s="268"/>
      <c r="F63" s="263" t="s">
        <v>578</v>
      </c>
      <c r="G63" s="189"/>
    </row>
    <row r="64" spans="1:7" ht="9.75" customHeight="1"/>
    <row r="65" spans="2:7">
      <c r="B65" s="353" t="s">
        <v>710</v>
      </c>
      <c r="F65" s="352" t="s">
        <v>527</v>
      </c>
      <c r="G65" s="352"/>
    </row>
    <row r="66" spans="2:7">
      <c r="B66" s="353"/>
      <c r="F66" s="352"/>
      <c r="G66" s="352"/>
    </row>
    <row r="67" spans="2:7">
      <c r="B67" s="225"/>
    </row>
    <row r="68" spans="2:7">
      <c r="B68" s="267"/>
    </row>
    <row r="69" spans="2:7">
      <c r="B69" s="225" t="s">
        <v>709</v>
      </c>
    </row>
  </sheetData>
  <mergeCells count="12">
    <mergeCell ref="B65:B66"/>
    <mergeCell ref="F65:G66"/>
    <mergeCell ref="A49:A50"/>
    <mergeCell ref="B49:B50"/>
    <mergeCell ref="A1:G1"/>
    <mergeCell ref="A2:G2"/>
    <mergeCell ref="A4:A5"/>
    <mergeCell ref="B4:B5"/>
    <mergeCell ref="C4:C5"/>
    <mergeCell ref="D4:D5"/>
    <mergeCell ref="E4:E5"/>
    <mergeCell ref="F4:G4"/>
  </mergeCells>
  <pageMargins left="0.59" right="0.2" top="0.21" bottom="0.36" header="0.3" footer="0.3"/>
  <pageSetup paperSize="9" scale="73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5"/>
  <sheetViews>
    <sheetView tabSelected="1" topLeftCell="A25" zoomScale="86" zoomScaleNormal="86" workbookViewId="0">
      <selection activeCell="H44" sqref="H44"/>
    </sheetView>
  </sheetViews>
  <sheetFormatPr defaultRowHeight="15.75"/>
  <cols>
    <col min="1" max="1" width="8.140625" style="190" customWidth="1"/>
    <col min="2" max="2" width="56.140625" style="190" customWidth="1"/>
    <col min="3" max="3" width="13.28515625" style="190" customWidth="1"/>
    <col min="4" max="4" width="13.28515625" style="228" customWidth="1"/>
    <col min="5" max="5" width="13.28515625" style="190" customWidth="1"/>
    <col min="6" max="6" width="11.5703125" style="190" customWidth="1"/>
    <col min="7" max="7" width="9.28515625" style="190" bestFit="1" customWidth="1"/>
    <col min="8" max="8" width="24.5703125" style="190" customWidth="1"/>
    <col min="9" max="16384" width="9.140625" style="190"/>
  </cols>
  <sheetData>
    <row r="1" spans="1:8" ht="34.5" customHeight="1">
      <c r="A1" s="354" t="s">
        <v>582</v>
      </c>
      <c r="B1" s="354"/>
      <c r="C1" s="354"/>
      <c r="D1" s="354"/>
      <c r="E1" s="354"/>
      <c r="F1" s="354"/>
      <c r="G1" s="354"/>
    </row>
    <row r="2" spans="1:8" ht="32.25" customHeight="1">
      <c r="A2" s="355" t="s">
        <v>721</v>
      </c>
      <c r="B2" s="355"/>
      <c r="C2" s="355"/>
      <c r="D2" s="355"/>
      <c r="E2" s="355"/>
      <c r="F2" s="355"/>
      <c r="G2" s="355"/>
    </row>
    <row r="4" spans="1:8" ht="40.5" customHeight="1">
      <c r="A4" s="276" t="s">
        <v>583</v>
      </c>
      <c r="B4" s="356" t="s">
        <v>585</v>
      </c>
      <c r="C4" s="357" t="s">
        <v>586</v>
      </c>
      <c r="D4" s="276" t="s">
        <v>699</v>
      </c>
      <c r="E4" s="358" t="s">
        <v>700</v>
      </c>
      <c r="F4" s="276" t="s">
        <v>720</v>
      </c>
      <c r="G4" s="276"/>
    </row>
    <row r="5" spans="1:8" s="191" customFormat="1" ht="39" customHeight="1">
      <c r="A5" s="276"/>
      <c r="B5" s="356"/>
      <c r="C5" s="356"/>
      <c r="D5" s="276"/>
      <c r="E5" s="359"/>
      <c r="F5" s="184" t="s">
        <v>584</v>
      </c>
      <c r="G5" s="184" t="s">
        <v>13</v>
      </c>
    </row>
    <row r="6" spans="1:8">
      <c r="A6" s="192">
        <v>1</v>
      </c>
      <c r="B6" s="192">
        <v>2</v>
      </c>
      <c r="C6" s="192">
        <v>3</v>
      </c>
      <c r="D6" s="227">
        <v>4</v>
      </c>
      <c r="E6" s="192">
        <v>5</v>
      </c>
      <c r="F6" s="192">
        <v>6</v>
      </c>
      <c r="G6" s="192">
        <v>7</v>
      </c>
    </row>
    <row r="7" spans="1:8" ht="34.5" customHeight="1">
      <c r="A7" s="272" t="s">
        <v>235</v>
      </c>
      <c r="B7" s="185" t="s">
        <v>587</v>
      </c>
      <c r="C7" s="194" t="s">
        <v>702</v>
      </c>
      <c r="D7" s="195">
        <v>63960.24</v>
      </c>
      <c r="E7" s="195">
        <f>E8+E16+E20+E21+E22</f>
        <v>58288.02</v>
      </c>
      <c r="F7" s="195">
        <f>E7-D7</f>
        <v>-5672.2200000000012</v>
      </c>
      <c r="G7" s="220">
        <f>E7/D7*100</f>
        <v>91.131646785565536</v>
      </c>
      <c r="H7" s="217"/>
    </row>
    <row r="8" spans="1:8" s="216" customFormat="1" ht="18" customHeight="1">
      <c r="A8" s="198" t="s">
        <v>237</v>
      </c>
      <c r="B8" s="185" t="s">
        <v>238</v>
      </c>
      <c r="C8" s="194" t="s">
        <v>702</v>
      </c>
      <c r="D8" s="195">
        <v>26446.27</v>
      </c>
      <c r="E8" s="195">
        <f>E9+E13+E14+E15</f>
        <v>12336.11</v>
      </c>
      <c r="F8" s="195">
        <f t="shared" ref="F8:F28" si="0">E8-D8</f>
        <v>-14110.16</v>
      </c>
      <c r="G8" s="220">
        <f t="shared" ref="G8:G28" si="1">E8/D8*100</f>
        <v>46.645935324716866</v>
      </c>
    </row>
    <row r="9" spans="1:8" ht="18" customHeight="1">
      <c r="A9" s="193" t="s">
        <v>239</v>
      </c>
      <c r="B9" s="187" t="s">
        <v>588</v>
      </c>
      <c r="C9" s="269" t="s">
        <v>702</v>
      </c>
      <c r="D9" s="197">
        <v>4261.91</v>
      </c>
      <c r="E9" s="197">
        <v>2489.17</v>
      </c>
      <c r="F9" s="197">
        <f t="shared" si="0"/>
        <v>-1772.7399999999998</v>
      </c>
      <c r="G9" s="200">
        <f t="shared" si="1"/>
        <v>58.405034362527608</v>
      </c>
    </row>
    <row r="10" spans="1:8" ht="18" customHeight="1">
      <c r="A10" s="203" t="s">
        <v>240</v>
      </c>
      <c r="B10" s="187" t="s">
        <v>722</v>
      </c>
      <c r="C10" s="269"/>
      <c r="D10" s="197">
        <v>2420.36</v>
      </c>
      <c r="E10" s="197">
        <v>2489.17</v>
      </c>
      <c r="F10" s="197">
        <f t="shared" si="0"/>
        <v>68.809999999999945</v>
      </c>
      <c r="G10" s="200">
        <f t="shared" si="1"/>
        <v>102.84296550926308</v>
      </c>
    </row>
    <row r="11" spans="1:8" ht="18" customHeight="1">
      <c r="A11" s="203" t="s">
        <v>693</v>
      </c>
      <c r="B11" s="361" t="s">
        <v>723</v>
      </c>
      <c r="C11" s="269"/>
      <c r="D11" s="197">
        <v>1688.66</v>
      </c>
      <c r="E11" s="197">
        <v>1250.374</v>
      </c>
      <c r="F11" s="197">
        <f t="shared" si="0"/>
        <v>-438.28600000000006</v>
      </c>
      <c r="G11" s="200">
        <f t="shared" si="1"/>
        <v>74.045337723401985</v>
      </c>
    </row>
    <row r="12" spans="1:8">
      <c r="A12" s="202" t="s">
        <v>694</v>
      </c>
      <c r="B12" s="230" t="s">
        <v>589</v>
      </c>
      <c r="C12" s="269" t="s">
        <v>702</v>
      </c>
      <c r="D12" s="197">
        <v>152.88999999999999</v>
      </c>
      <c r="E12" s="197">
        <v>844.88</v>
      </c>
      <c r="F12" s="197">
        <f t="shared" si="0"/>
        <v>691.99</v>
      </c>
      <c r="G12" s="200">
        <f t="shared" si="1"/>
        <v>552.6064490810387</v>
      </c>
    </row>
    <row r="13" spans="1:8">
      <c r="A13" s="193" t="s">
        <v>535</v>
      </c>
      <c r="B13" s="230" t="s">
        <v>590</v>
      </c>
      <c r="C13" s="269" t="s">
        <v>702</v>
      </c>
      <c r="D13" s="197">
        <v>2328.25</v>
      </c>
      <c r="E13" s="197">
        <v>1146.71</v>
      </c>
      <c r="F13" s="197">
        <f t="shared" si="0"/>
        <v>-1181.54</v>
      </c>
      <c r="G13" s="200">
        <f t="shared" si="1"/>
        <v>49.25201331472136</v>
      </c>
    </row>
    <row r="14" spans="1:8">
      <c r="A14" s="193" t="s">
        <v>536</v>
      </c>
      <c r="B14" s="230" t="s">
        <v>42</v>
      </c>
      <c r="C14" s="269" t="s">
        <v>702</v>
      </c>
      <c r="D14" s="197">
        <v>19278.96</v>
      </c>
      <c r="E14" s="197">
        <v>8700.23</v>
      </c>
      <c r="F14" s="197">
        <f t="shared" si="0"/>
        <v>-10578.73</v>
      </c>
      <c r="G14" s="200">
        <f t="shared" si="1"/>
        <v>45.128108570171833</v>
      </c>
    </row>
    <row r="15" spans="1:8" ht="17.25" customHeight="1">
      <c r="A15" s="193" t="s">
        <v>680</v>
      </c>
      <c r="B15" s="187" t="s">
        <v>724</v>
      </c>
      <c r="C15" s="269" t="s">
        <v>702</v>
      </c>
      <c r="D15" s="197">
        <v>597.15</v>
      </c>
      <c r="E15" s="197"/>
      <c r="F15" s="197">
        <f t="shared" si="0"/>
        <v>-597.15</v>
      </c>
      <c r="G15" s="200">
        <f t="shared" si="1"/>
        <v>0</v>
      </c>
    </row>
    <row r="16" spans="1:8" s="216" customFormat="1">
      <c r="A16" s="272" t="s">
        <v>296</v>
      </c>
      <c r="B16" s="229" t="s">
        <v>593</v>
      </c>
      <c r="C16" s="194" t="s">
        <v>702</v>
      </c>
      <c r="D16" s="195">
        <v>17856.259999999998</v>
      </c>
      <c r="E16" s="195">
        <f>E17+E18+E19</f>
        <v>16468.52</v>
      </c>
      <c r="F16" s="195">
        <f t="shared" si="0"/>
        <v>-1387.739999999998</v>
      </c>
      <c r="G16" s="220">
        <f t="shared" si="1"/>
        <v>92.228271765756105</v>
      </c>
    </row>
    <row r="17" spans="1:8">
      <c r="A17" s="193" t="s">
        <v>297</v>
      </c>
      <c r="B17" s="230" t="s">
        <v>594</v>
      </c>
      <c r="C17" s="269" t="s">
        <v>702</v>
      </c>
      <c r="D17" s="197">
        <v>16086.72</v>
      </c>
      <c r="E17" s="197">
        <v>14961.54</v>
      </c>
      <c r="F17" s="197">
        <f t="shared" si="0"/>
        <v>-1125.1799999999985</v>
      </c>
      <c r="G17" s="200">
        <f t="shared" si="1"/>
        <v>93.005535000298394</v>
      </c>
    </row>
    <row r="18" spans="1:8">
      <c r="A18" s="193" t="s">
        <v>299</v>
      </c>
      <c r="B18" s="230" t="s">
        <v>595</v>
      </c>
      <c r="C18" s="269" t="s">
        <v>702</v>
      </c>
      <c r="D18" s="197">
        <v>1447.8</v>
      </c>
      <c r="E18" s="197">
        <v>1282.55</v>
      </c>
      <c r="F18" s="197">
        <f t="shared" si="0"/>
        <v>-165.25</v>
      </c>
      <c r="G18" s="200">
        <f t="shared" si="1"/>
        <v>88.586130681033296</v>
      </c>
    </row>
    <row r="19" spans="1:8">
      <c r="A19" s="193" t="s">
        <v>300</v>
      </c>
      <c r="B19" s="230" t="s">
        <v>596</v>
      </c>
      <c r="C19" s="269" t="s">
        <v>702</v>
      </c>
      <c r="D19" s="197">
        <v>321.73</v>
      </c>
      <c r="E19" s="197">
        <v>224.43</v>
      </c>
      <c r="F19" s="197">
        <f t="shared" si="0"/>
        <v>-97.300000000000011</v>
      </c>
      <c r="G19" s="200">
        <f t="shared" si="1"/>
        <v>69.757249867901649</v>
      </c>
    </row>
    <row r="20" spans="1:8" s="216" customFormat="1">
      <c r="A20" s="272" t="s">
        <v>304</v>
      </c>
      <c r="B20" s="229" t="s">
        <v>60</v>
      </c>
      <c r="C20" s="194" t="s">
        <v>702</v>
      </c>
      <c r="D20" s="195">
        <v>17741.07</v>
      </c>
      <c r="E20" s="195">
        <v>27449.8</v>
      </c>
      <c r="F20" s="195">
        <f t="shared" si="0"/>
        <v>9708.73</v>
      </c>
      <c r="G20" s="220">
        <f t="shared" si="1"/>
        <v>154.72460229287185</v>
      </c>
    </row>
    <row r="21" spans="1:8" s="216" customFormat="1" ht="31.5">
      <c r="A21" s="272" t="s">
        <v>307</v>
      </c>
      <c r="B21" s="229" t="s">
        <v>597</v>
      </c>
      <c r="C21" s="194" t="s">
        <v>702</v>
      </c>
      <c r="D21" s="195">
        <v>0</v>
      </c>
      <c r="E21" s="195"/>
      <c r="F21" s="195">
        <f t="shared" si="0"/>
        <v>0</v>
      </c>
      <c r="G21" s="220" t="e">
        <f t="shared" si="1"/>
        <v>#DIV/0!</v>
      </c>
    </row>
    <row r="22" spans="1:8" s="216" customFormat="1">
      <c r="A22" s="272" t="s">
        <v>312</v>
      </c>
      <c r="B22" s="229" t="s">
        <v>598</v>
      </c>
      <c r="C22" s="194" t="s">
        <v>702</v>
      </c>
      <c r="D22" s="264">
        <v>1896.64</v>
      </c>
      <c r="E22" s="264">
        <f>E23+E24+E25+E26+E27+E28</f>
        <v>2033.59</v>
      </c>
      <c r="F22" s="195">
        <f t="shared" si="0"/>
        <v>136.94999999999982</v>
      </c>
      <c r="G22" s="220">
        <f t="shared" si="1"/>
        <v>107.22066391091613</v>
      </c>
    </row>
    <row r="23" spans="1:8">
      <c r="A23" s="201" t="s">
        <v>313</v>
      </c>
      <c r="B23" s="230" t="s">
        <v>599</v>
      </c>
      <c r="C23" s="269" t="s">
        <v>702</v>
      </c>
      <c r="D23" s="197">
        <v>219.18</v>
      </c>
      <c r="E23" s="197">
        <v>50.25</v>
      </c>
      <c r="F23" s="197">
        <f t="shared" si="0"/>
        <v>-168.93</v>
      </c>
      <c r="G23" s="200">
        <f t="shared" si="1"/>
        <v>22.926361894333425</v>
      </c>
    </row>
    <row r="24" spans="1:8">
      <c r="A24" s="201" t="s">
        <v>316</v>
      </c>
      <c r="B24" s="230" t="s">
        <v>600</v>
      </c>
      <c r="C24" s="269" t="s">
        <v>702</v>
      </c>
      <c r="D24" s="197">
        <v>127.06</v>
      </c>
      <c r="E24" s="197">
        <v>143.59</v>
      </c>
      <c r="F24" s="197">
        <f t="shared" si="0"/>
        <v>16.53</v>
      </c>
      <c r="G24" s="200">
        <f t="shared" si="1"/>
        <v>113.00960176294663</v>
      </c>
    </row>
    <row r="25" spans="1:8">
      <c r="A25" s="201" t="s">
        <v>324</v>
      </c>
      <c r="B25" s="230" t="s">
        <v>601</v>
      </c>
      <c r="C25" s="269" t="s">
        <v>702</v>
      </c>
      <c r="D25" s="197">
        <v>886.07</v>
      </c>
      <c r="E25" s="197">
        <v>116.92</v>
      </c>
      <c r="F25" s="197">
        <f t="shared" si="0"/>
        <v>-769.15000000000009</v>
      </c>
      <c r="G25" s="200">
        <f t="shared" si="1"/>
        <v>13.19534574017854</v>
      </c>
      <c r="H25" s="217"/>
    </row>
    <row r="26" spans="1:8" ht="31.5">
      <c r="A26" s="201" t="s">
        <v>171</v>
      </c>
      <c r="B26" s="230" t="s">
        <v>725</v>
      </c>
      <c r="C26" s="269" t="s">
        <v>702</v>
      </c>
      <c r="D26" s="197">
        <v>0</v>
      </c>
      <c r="E26" s="197"/>
      <c r="F26" s="197">
        <f t="shared" si="0"/>
        <v>0</v>
      </c>
      <c r="G26" s="200" t="e">
        <f t="shared" si="1"/>
        <v>#DIV/0!</v>
      </c>
    </row>
    <row r="27" spans="1:8">
      <c r="A27" s="201" t="s">
        <v>696</v>
      </c>
      <c r="B27" s="230" t="s">
        <v>726</v>
      </c>
      <c r="C27" s="269" t="s">
        <v>702</v>
      </c>
      <c r="D27" s="197">
        <v>354.48</v>
      </c>
      <c r="E27" s="197">
        <v>136.22999999999999</v>
      </c>
      <c r="F27" s="197">
        <f t="shared" si="0"/>
        <v>-218.25000000000003</v>
      </c>
      <c r="G27" s="200">
        <f t="shared" si="1"/>
        <v>38.430941096817868</v>
      </c>
    </row>
    <row r="28" spans="1:8">
      <c r="A28" s="201" t="s">
        <v>697</v>
      </c>
      <c r="B28" s="230" t="s">
        <v>727</v>
      </c>
      <c r="C28" s="269" t="s">
        <v>702</v>
      </c>
      <c r="D28" s="197">
        <v>329.85</v>
      </c>
      <c r="E28" s="197">
        <v>1586.6</v>
      </c>
      <c r="F28" s="197">
        <f t="shared" si="0"/>
        <v>1256.75</v>
      </c>
      <c r="G28" s="200">
        <f t="shared" si="1"/>
        <v>481.00651811429429</v>
      </c>
    </row>
    <row r="29" spans="1:8" hidden="1">
      <c r="A29" s="201" t="s">
        <v>185</v>
      </c>
      <c r="B29" s="186" t="s">
        <v>550</v>
      </c>
      <c r="C29" s="269" t="s">
        <v>702</v>
      </c>
      <c r="D29" s="197"/>
      <c r="E29" s="197" t="e">
        <f>(#REF!+#REF!+#REF!+#REF!+#REF!+#REF!)/6</f>
        <v>#REF!</v>
      </c>
      <c r="F29" s="197" t="e">
        <f t="shared" ref="F29:F54" si="2">E29-D29</f>
        <v>#REF!</v>
      </c>
      <c r="G29" s="200" t="e">
        <f t="shared" ref="G29:G54" si="3">E29/D29*100</f>
        <v>#REF!</v>
      </c>
    </row>
    <row r="30" spans="1:8" ht="31.5" hidden="1">
      <c r="A30" s="201" t="s">
        <v>549</v>
      </c>
      <c r="B30" s="186" t="s">
        <v>551</v>
      </c>
      <c r="C30" s="269" t="s">
        <v>702</v>
      </c>
      <c r="D30" s="197"/>
      <c r="E30" s="197" t="e">
        <f>(#REF!+#REF!+#REF!+#REF!+#REF!+#REF!)/6</f>
        <v>#REF!</v>
      </c>
      <c r="F30" s="197" t="e">
        <f t="shared" si="2"/>
        <v>#REF!</v>
      </c>
      <c r="G30" s="200" t="e">
        <f t="shared" si="3"/>
        <v>#REF!</v>
      </c>
    </row>
    <row r="31" spans="1:8" s="216" customFormat="1">
      <c r="A31" s="272" t="s">
        <v>100</v>
      </c>
      <c r="B31" s="229" t="s">
        <v>612</v>
      </c>
      <c r="C31" s="194" t="s">
        <v>702</v>
      </c>
      <c r="D31" s="195">
        <v>4585.04</v>
      </c>
      <c r="E31" s="195">
        <f>E32</f>
        <v>4270.59</v>
      </c>
      <c r="F31" s="195">
        <f t="shared" si="2"/>
        <v>-314.44999999999982</v>
      </c>
      <c r="G31" s="220">
        <f t="shared" si="3"/>
        <v>93.141826461710266</v>
      </c>
    </row>
    <row r="32" spans="1:8" s="216" customFormat="1">
      <c r="A32" s="272">
        <v>6</v>
      </c>
      <c r="B32" s="229" t="s">
        <v>613</v>
      </c>
      <c r="C32" s="194" t="s">
        <v>702</v>
      </c>
      <c r="D32" s="195">
        <v>4585.04</v>
      </c>
      <c r="E32" s="195">
        <f>E33+E34+E35+E36+E37+E38+E39</f>
        <v>4270.59</v>
      </c>
      <c r="F32" s="195">
        <f t="shared" si="2"/>
        <v>-314.44999999999982</v>
      </c>
      <c r="G32" s="220">
        <f t="shared" si="3"/>
        <v>93.141826461710266</v>
      </c>
    </row>
    <row r="33" spans="1:7">
      <c r="A33" s="193" t="s">
        <v>388</v>
      </c>
      <c r="B33" s="230" t="s">
        <v>614</v>
      </c>
      <c r="C33" s="269" t="s">
        <v>702</v>
      </c>
      <c r="D33" s="197">
        <v>2598.67</v>
      </c>
      <c r="E33" s="197">
        <v>2294.13</v>
      </c>
      <c r="F33" s="197">
        <f t="shared" si="2"/>
        <v>-304.53999999999996</v>
      </c>
      <c r="G33" s="200">
        <f t="shared" si="3"/>
        <v>88.280928321025755</v>
      </c>
    </row>
    <row r="34" spans="1:7">
      <c r="A34" s="193" t="s">
        <v>393</v>
      </c>
      <c r="B34" s="230" t="s">
        <v>595</v>
      </c>
      <c r="C34" s="269" t="s">
        <v>702</v>
      </c>
      <c r="D34" s="197">
        <v>233.88</v>
      </c>
      <c r="E34" s="197">
        <v>199.07</v>
      </c>
      <c r="F34" s="197">
        <f t="shared" si="2"/>
        <v>-34.81</v>
      </c>
      <c r="G34" s="200">
        <f t="shared" si="3"/>
        <v>85.116298956729935</v>
      </c>
    </row>
    <row r="35" spans="1:7">
      <c r="A35" s="193" t="s">
        <v>395</v>
      </c>
      <c r="B35" s="230" t="s">
        <v>596</v>
      </c>
      <c r="C35" s="269" t="s">
        <v>702</v>
      </c>
      <c r="D35" s="197">
        <v>51.97</v>
      </c>
      <c r="E35" s="197">
        <v>31.32</v>
      </c>
      <c r="F35" s="197">
        <f t="shared" si="2"/>
        <v>-20.65</v>
      </c>
      <c r="G35" s="200">
        <f t="shared" si="3"/>
        <v>60.265537810275163</v>
      </c>
    </row>
    <row r="36" spans="1:7">
      <c r="A36" s="193" t="s">
        <v>397</v>
      </c>
      <c r="B36" s="230" t="s">
        <v>616</v>
      </c>
      <c r="C36" s="269" t="s">
        <v>702</v>
      </c>
      <c r="D36" s="197">
        <v>64.8</v>
      </c>
      <c r="E36" s="197"/>
      <c r="F36" s="197">
        <f t="shared" si="2"/>
        <v>-64.8</v>
      </c>
      <c r="G36" s="200">
        <f t="shared" si="3"/>
        <v>0</v>
      </c>
    </row>
    <row r="37" spans="1:7">
      <c r="A37" s="193" t="s">
        <v>399</v>
      </c>
      <c r="B37" s="230" t="s">
        <v>600</v>
      </c>
      <c r="C37" s="269" t="s">
        <v>702</v>
      </c>
      <c r="D37" s="197">
        <v>190.6</v>
      </c>
      <c r="E37" s="197">
        <v>48.1</v>
      </c>
      <c r="F37" s="197">
        <f t="shared" si="2"/>
        <v>-142.5</v>
      </c>
      <c r="G37" s="200">
        <f t="shared" si="3"/>
        <v>25.236096537250791</v>
      </c>
    </row>
    <row r="38" spans="1:7">
      <c r="A38" s="203" t="s">
        <v>404</v>
      </c>
      <c r="B38" s="230" t="s">
        <v>619</v>
      </c>
      <c r="C38" s="269" t="s">
        <v>702</v>
      </c>
      <c r="D38" s="197">
        <v>1351.22</v>
      </c>
      <c r="E38" s="197">
        <v>1683.22</v>
      </c>
      <c r="F38" s="197">
        <f t="shared" si="2"/>
        <v>332</v>
      </c>
      <c r="G38" s="200">
        <f t="shared" si="3"/>
        <v>124.57038824173709</v>
      </c>
    </row>
    <row r="39" spans="1:7">
      <c r="A39" s="201" t="s">
        <v>408</v>
      </c>
      <c r="B39" s="230" t="s">
        <v>728</v>
      </c>
      <c r="C39" s="269" t="s">
        <v>702</v>
      </c>
      <c r="D39" s="197">
        <v>93.9</v>
      </c>
      <c r="E39" s="197">
        <v>14.75</v>
      </c>
      <c r="F39" s="197">
        <f t="shared" si="2"/>
        <v>-79.150000000000006</v>
      </c>
      <c r="G39" s="200">
        <f t="shared" si="3"/>
        <v>15.708200212992542</v>
      </c>
    </row>
    <row r="40" spans="1:7" s="216" customFormat="1">
      <c r="A40" s="272" t="s">
        <v>143</v>
      </c>
      <c r="B40" s="229" t="s">
        <v>633</v>
      </c>
      <c r="C40" s="194" t="s">
        <v>702</v>
      </c>
      <c r="D40" s="195">
        <f>D6+D31</f>
        <v>4589.04</v>
      </c>
      <c r="E40" s="195">
        <f>E31+E7</f>
        <v>62558.61</v>
      </c>
      <c r="F40" s="195">
        <f t="shared" si="2"/>
        <v>57969.57</v>
      </c>
      <c r="G40" s="220">
        <f t="shared" si="3"/>
        <v>1363.2177971863398</v>
      </c>
    </row>
    <row r="41" spans="1:7" s="216" customFormat="1">
      <c r="A41" s="272" t="s">
        <v>145</v>
      </c>
      <c r="B41" s="229" t="s">
        <v>634</v>
      </c>
      <c r="C41" s="194" t="s">
        <v>702</v>
      </c>
      <c r="D41" s="195">
        <v>0</v>
      </c>
      <c r="E41" s="195">
        <f>E42-E40</f>
        <v>-50209.19</v>
      </c>
      <c r="F41" s="195">
        <f t="shared" si="2"/>
        <v>-50209.19</v>
      </c>
      <c r="G41" s="220" t="e">
        <f t="shared" si="3"/>
        <v>#DIV/0!</v>
      </c>
    </row>
    <row r="42" spans="1:7" s="216" customFormat="1">
      <c r="A42" s="272" t="s">
        <v>147</v>
      </c>
      <c r="B42" s="229" t="s">
        <v>635</v>
      </c>
      <c r="C42" s="194" t="s">
        <v>702</v>
      </c>
      <c r="D42" s="195">
        <v>68545.279999999999</v>
      </c>
      <c r="E42" s="195">
        <v>12349.42</v>
      </c>
      <c r="F42" s="195">
        <f t="shared" si="2"/>
        <v>-56195.86</v>
      </c>
      <c r="G42" s="220">
        <f t="shared" si="3"/>
        <v>18.016441102873895</v>
      </c>
    </row>
    <row r="43" spans="1:7">
      <c r="A43" s="270" t="s">
        <v>149</v>
      </c>
      <c r="B43" s="265" t="s">
        <v>730</v>
      </c>
      <c r="C43" s="362" t="s">
        <v>703</v>
      </c>
      <c r="D43" s="195">
        <v>555.49</v>
      </c>
      <c r="E43" s="195"/>
      <c r="F43" s="195">
        <f t="shared" si="2"/>
        <v>-555.49</v>
      </c>
      <c r="G43" s="220">
        <f t="shared" si="3"/>
        <v>0</v>
      </c>
    </row>
    <row r="44" spans="1:7">
      <c r="A44" s="348" t="s">
        <v>152</v>
      </c>
      <c r="B44" s="350" t="s">
        <v>731</v>
      </c>
      <c r="C44" s="194" t="s">
        <v>13</v>
      </c>
      <c r="D44" s="195">
        <v>7.56</v>
      </c>
      <c r="E44" s="195"/>
      <c r="F44" s="195">
        <f t="shared" si="2"/>
        <v>-7.56</v>
      </c>
      <c r="G44" s="220">
        <f t="shared" si="3"/>
        <v>0</v>
      </c>
    </row>
    <row r="45" spans="1:7">
      <c r="A45" s="349"/>
      <c r="B45" s="351"/>
      <c r="C45" s="362" t="s">
        <v>703</v>
      </c>
      <c r="D45" s="195">
        <v>41.99</v>
      </c>
      <c r="E45" s="195"/>
      <c r="F45" s="195"/>
      <c r="G45" s="220"/>
    </row>
    <row r="46" spans="1:7">
      <c r="A46" s="272" t="s">
        <v>482</v>
      </c>
      <c r="B46" s="271" t="s">
        <v>732</v>
      </c>
      <c r="C46" s="362" t="s">
        <v>703</v>
      </c>
      <c r="D46" s="195">
        <v>513.5</v>
      </c>
      <c r="E46" s="195">
        <v>91.97</v>
      </c>
      <c r="F46" s="197">
        <f t="shared" si="2"/>
        <v>-421.53</v>
      </c>
      <c r="G46" s="200">
        <f t="shared" si="3"/>
        <v>17.91041869522882</v>
      </c>
    </row>
    <row r="47" spans="1:7">
      <c r="A47" s="272" t="s">
        <v>484</v>
      </c>
      <c r="B47" s="229" t="s">
        <v>637</v>
      </c>
      <c r="C47" s="194" t="s">
        <v>485</v>
      </c>
      <c r="D47" s="266">
        <v>132.49</v>
      </c>
      <c r="E47" s="266">
        <f>E42/E46</f>
        <v>134.27661193867567</v>
      </c>
      <c r="F47" s="197">
        <f t="shared" si="2"/>
        <v>1.7866119386756623</v>
      </c>
      <c r="G47" s="200">
        <f t="shared" si="3"/>
        <v>101.34848814150175</v>
      </c>
    </row>
    <row r="48" spans="1:7">
      <c r="A48" s="193"/>
      <c r="B48" s="230" t="s">
        <v>638</v>
      </c>
      <c r="C48" s="269"/>
      <c r="D48" s="206"/>
      <c r="E48" s="206"/>
      <c r="F48" s="197"/>
      <c r="G48" s="200"/>
    </row>
    <row r="49" spans="1:7" ht="28.5" customHeight="1">
      <c r="A49" s="272" t="s">
        <v>573</v>
      </c>
      <c r="B49" s="229" t="s">
        <v>639</v>
      </c>
      <c r="C49" s="194" t="s">
        <v>729</v>
      </c>
      <c r="D49" s="218">
        <v>19</v>
      </c>
      <c r="E49" s="218">
        <f>E50+E51</f>
        <v>19</v>
      </c>
      <c r="F49" s="197">
        <f t="shared" si="2"/>
        <v>0</v>
      </c>
      <c r="G49" s="200">
        <f t="shared" si="3"/>
        <v>100</v>
      </c>
    </row>
    <row r="50" spans="1:7" s="368" customFormat="1" ht="17.25" customHeight="1">
      <c r="A50" s="363" t="s">
        <v>163</v>
      </c>
      <c r="B50" s="230" t="s">
        <v>640</v>
      </c>
      <c r="C50" s="364" t="s">
        <v>729</v>
      </c>
      <c r="D50" s="365">
        <v>17</v>
      </c>
      <c r="E50" s="365">
        <v>17</v>
      </c>
      <c r="F50" s="366">
        <f t="shared" si="2"/>
        <v>0</v>
      </c>
      <c r="G50" s="367">
        <f t="shared" si="3"/>
        <v>100</v>
      </c>
    </row>
    <row r="51" spans="1:7" s="368" customFormat="1" ht="17.25" customHeight="1">
      <c r="A51" s="363" t="s">
        <v>164</v>
      </c>
      <c r="B51" s="230" t="s">
        <v>641</v>
      </c>
      <c r="C51" s="364" t="s">
        <v>729</v>
      </c>
      <c r="D51" s="365">
        <v>2</v>
      </c>
      <c r="E51" s="365">
        <v>2</v>
      </c>
      <c r="F51" s="366">
        <f t="shared" si="2"/>
        <v>0</v>
      </c>
      <c r="G51" s="367">
        <f t="shared" si="3"/>
        <v>100</v>
      </c>
    </row>
    <row r="52" spans="1:7" s="368" customFormat="1">
      <c r="A52" s="369" t="s">
        <v>574</v>
      </c>
      <c r="B52" s="229" t="s">
        <v>642</v>
      </c>
      <c r="C52" s="370" t="s">
        <v>31</v>
      </c>
      <c r="D52" s="371">
        <v>187134</v>
      </c>
      <c r="E52" s="371">
        <f>E53+E54</f>
        <v>192345.5882352941</v>
      </c>
      <c r="F52" s="366">
        <f t="shared" si="2"/>
        <v>5211.5882352940971</v>
      </c>
      <c r="G52" s="367">
        <f t="shared" si="3"/>
        <v>102.78494994778826</v>
      </c>
    </row>
    <row r="53" spans="1:7" s="368" customFormat="1" ht="15" customHeight="1">
      <c r="A53" s="363" t="s">
        <v>575</v>
      </c>
      <c r="B53" s="230" t="s">
        <v>640</v>
      </c>
      <c r="C53" s="364" t="s">
        <v>31</v>
      </c>
      <c r="D53" s="372">
        <v>78856</v>
      </c>
      <c r="E53" s="372">
        <f>E16/E50/11*1000</f>
        <v>88066.951871657744</v>
      </c>
      <c r="F53" s="366">
        <f t="shared" si="2"/>
        <v>9210.9518716577441</v>
      </c>
      <c r="G53" s="367">
        <f t="shared" si="3"/>
        <v>111.6807241955688</v>
      </c>
    </row>
    <row r="54" spans="1:7" s="368" customFormat="1" ht="19.5" customHeight="1">
      <c r="A54" s="363" t="s">
        <v>576</v>
      </c>
      <c r="B54" s="230" t="s">
        <v>641</v>
      </c>
      <c r="C54" s="364" t="s">
        <v>31</v>
      </c>
      <c r="D54" s="372">
        <v>108278</v>
      </c>
      <c r="E54" s="372">
        <f>E33/E51/11*1000</f>
        <v>104278.63636363637</v>
      </c>
      <c r="F54" s="366">
        <f t="shared" si="2"/>
        <v>-3999.3636363636324</v>
      </c>
      <c r="G54" s="367">
        <f t="shared" si="3"/>
        <v>96.306393139544838</v>
      </c>
    </row>
    <row r="55" spans="1:7">
      <c r="A55" s="208"/>
      <c r="B55" s="211"/>
      <c r="C55" s="212"/>
      <c r="D55" s="213"/>
      <c r="E55" s="213"/>
      <c r="F55" s="214"/>
      <c r="G55" s="215"/>
    </row>
    <row r="56" spans="1:7" ht="4.5" customHeight="1">
      <c r="A56" s="208"/>
      <c r="B56" s="188"/>
      <c r="C56" s="209"/>
      <c r="E56" s="209"/>
      <c r="F56" s="209"/>
      <c r="G56" s="209"/>
    </row>
    <row r="57" spans="1:7" ht="18" customHeight="1">
      <c r="A57" s="210"/>
      <c r="B57" s="189" t="s">
        <v>524</v>
      </c>
      <c r="C57" s="189"/>
      <c r="D57" s="262"/>
      <c r="E57" s="189"/>
      <c r="F57" s="263" t="s">
        <v>525</v>
      </c>
      <c r="G57" s="189"/>
    </row>
    <row r="58" spans="1:7" ht="9.75" customHeight="1">
      <c r="A58" s="189"/>
      <c r="B58" s="189"/>
      <c r="C58" s="189"/>
      <c r="D58" s="262"/>
      <c r="E58" s="189"/>
      <c r="F58" s="263"/>
      <c r="G58" s="189"/>
    </row>
    <row r="59" spans="1:7" ht="17.25" customHeight="1">
      <c r="A59" s="189"/>
      <c r="B59" s="189" t="s">
        <v>643</v>
      </c>
      <c r="C59" s="189"/>
      <c r="D59" s="262"/>
      <c r="E59" s="268"/>
      <c r="F59" s="263" t="s">
        <v>578</v>
      </c>
      <c r="G59" s="189"/>
    </row>
    <row r="61" spans="1:7">
      <c r="B61" s="353" t="s">
        <v>710</v>
      </c>
      <c r="F61" s="352" t="s">
        <v>527</v>
      </c>
      <c r="G61" s="352"/>
    </row>
    <row r="62" spans="1:7">
      <c r="B62" s="353"/>
      <c r="F62" s="352"/>
      <c r="G62" s="352"/>
    </row>
    <row r="65" spans="2:2">
      <c r="B65" s="225" t="s">
        <v>709</v>
      </c>
    </row>
  </sheetData>
  <mergeCells count="12">
    <mergeCell ref="B61:B62"/>
    <mergeCell ref="F61:G62"/>
    <mergeCell ref="A1:G1"/>
    <mergeCell ref="A2:G2"/>
    <mergeCell ref="A4:A5"/>
    <mergeCell ref="B4:B5"/>
    <mergeCell ref="C4:C5"/>
    <mergeCell ref="D4:D5"/>
    <mergeCell ref="E4:E5"/>
    <mergeCell ref="F4:G4"/>
    <mergeCell ref="A44:A45"/>
    <mergeCell ref="B44:B45"/>
  </mergeCells>
  <pageMargins left="0.59" right="0.2" top="0.57999999999999996" bottom="0.19" header="0.3" footer="0.22"/>
  <pageSetup paperSize="9" scale="73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6"/>
  <sheetViews>
    <sheetView zoomScale="86" zoomScaleNormal="86" workbookViewId="0">
      <selection activeCell="B28" sqref="B28"/>
    </sheetView>
  </sheetViews>
  <sheetFormatPr defaultRowHeight="15.75"/>
  <cols>
    <col min="1" max="1" width="8.140625" style="190" customWidth="1"/>
    <col min="2" max="2" width="51.140625" style="190" customWidth="1"/>
    <col min="3" max="3" width="12" style="190" customWidth="1"/>
    <col min="4" max="4" width="18.28515625" style="228" customWidth="1"/>
    <col min="5" max="5" width="15" style="228" customWidth="1"/>
    <col min="6" max="6" width="11.28515625" style="190" customWidth="1"/>
    <col min="7" max="7" width="9.42578125" style="190" customWidth="1"/>
    <col min="8" max="8" width="24.5703125" style="190" customWidth="1"/>
    <col min="9" max="16384" width="9.140625" style="190"/>
  </cols>
  <sheetData>
    <row r="1" spans="1:8" ht="34.5" customHeight="1">
      <c r="A1" s="354" t="s">
        <v>581</v>
      </c>
      <c r="B1" s="354"/>
      <c r="C1" s="354"/>
      <c r="D1" s="354"/>
      <c r="E1" s="354"/>
      <c r="F1" s="354"/>
      <c r="G1" s="354"/>
    </row>
    <row r="2" spans="1:8" ht="48.75" customHeight="1">
      <c r="A2" s="355" t="s">
        <v>691</v>
      </c>
      <c r="B2" s="355"/>
      <c r="C2" s="355"/>
      <c r="D2" s="355"/>
      <c r="E2" s="355"/>
      <c r="F2" s="355"/>
      <c r="G2" s="355"/>
    </row>
    <row r="4" spans="1:8" ht="27" customHeight="1">
      <c r="A4" s="276" t="s">
        <v>1</v>
      </c>
      <c r="B4" s="276" t="s">
        <v>2</v>
      </c>
      <c r="C4" s="276" t="s">
        <v>3</v>
      </c>
      <c r="D4" s="276" t="s">
        <v>534</v>
      </c>
      <c r="E4" s="358" t="s">
        <v>9</v>
      </c>
      <c r="F4" s="276" t="s">
        <v>679</v>
      </c>
      <c r="G4" s="276"/>
    </row>
    <row r="5" spans="1:8" s="191" customFormat="1" ht="23.25" customHeight="1">
      <c r="A5" s="276"/>
      <c r="B5" s="276"/>
      <c r="C5" s="276"/>
      <c r="D5" s="276"/>
      <c r="E5" s="359"/>
      <c r="F5" s="237" t="s">
        <v>12</v>
      </c>
      <c r="G5" s="237" t="s">
        <v>13</v>
      </c>
    </row>
    <row r="6" spans="1:8">
      <c r="A6" s="192">
        <v>1</v>
      </c>
      <c r="B6" s="192">
        <v>2</v>
      </c>
      <c r="C6" s="192">
        <v>3</v>
      </c>
      <c r="D6" s="227">
        <v>4</v>
      </c>
      <c r="E6" s="227">
        <v>5</v>
      </c>
      <c r="F6" s="192">
        <v>6</v>
      </c>
      <c r="G6" s="192">
        <v>7</v>
      </c>
    </row>
    <row r="7" spans="1:8" ht="35.25" customHeight="1">
      <c r="A7" s="198" t="s">
        <v>235</v>
      </c>
      <c r="B7" s="185" t="s">
        <v>236</v>
      </c>
      <c r="C7" s="194" t="s">
        <v>16</v>
      </c>
      <c r="D7" s="195">
        <v>95538.505999999994</v>
      </c>
      <c r="E7" s="195">
        <f>E8+E17+E21+E22+E23</f>
        <v>91945.592999999993</v>
      </c>
      <c r="F7" s="195">
        <f>E7-D7</f>
        <v>-3592.9130000000005</v>
      </c>
      <c r="G7" s="220">
        <f>E7/D7*100</f>
        <v>96.239303763029326</v>
      </c>
      <c r="H7" s="217"/>
    </row>
    <row r="8" spans="1:8" s="216" customFormat="1" ht="20.25" customHeight="1">
      <c r="A8" s="198" t="s">
        <v>237</v>
      </c>
      <c r="B8" s="185" t="s">
        <v>238</v>
      </c>
      <c r="C8" s="194" t="s">
        <v>16</v>
      </c>
      <c r="D8" s="195">
        <v>9211.4619999999995</v>
      </c>
      <c r="E8" s="195">
        <f>E9+E10+E11+E16</f>
        <v>16012.613000000001</v>
      </c>
      <c r="F8" s="195">
        <f t="shared" ref="F8:F9" si="0">E8-D8</f>
        <v>6801.1510000000017</v>
      </c>
      <c r="G8" s="220">
        <f t="shared" ref="G8:G9" si="1">E8/D8*100</f>
        <v>173.83356735336912</v>
      </c>
    </row>
    <row r="9" spans="1:8" ht="18" customHeight="1">
      <c r="A9" s="193" t="s">
        <v>239</v>
      </c>
      <c r="B9" s="186" t="s">
        <v>19</v>
      </c>
      <c r="C9" s="234" t="s">
        <v>16</v>
      </c>
      <c r="D9" s="197">
        <v>606.86699999999996</v>
      </c>
      <c r="E9" s="197">
        <v>960.1</v>
      </c>
      <c r="F9" s="197">
        <f t="shared" si="0"/>
        <v>353.23300000000006</v>
      </c>
      <c r="G9" s="200">
        <f t="shared" si="1"/>
        <v>158.20599900801989</v>
      </c>
    </row>
    <row r="10" spans="1:8">
      <c r="A10" s="202" t="s">
        <v>535</v>
      </c>
      <c r="B10" s="186" t="s">
        <v>267</v>
      </c>
      <c r="C10" s="234" t="s">
        <v>16</v>
      </c>
      <c r="D10" s="197">
        <v>197.77</v>
      </c>
      <c r="E10" s="197">
        <v>2347.44</v>
      </c>
      <c r="F10" s="197">
        <f t="shared" ref="F10:F69" si="2">E10-D10</f>
        <v>2149.67</v>
      </c>
      <c r="G10" s="200">
        <f t="shared" ref="G10:G69" si="3">E10/D10*100</f>
        <v>1186.9545431561914</v>
      </c>
    </row>
    <row r="11" spans="1:8">
      <c r="A11" s="193" t="s">
        <v>536</v>
      </c>
      <c r="B11" s="186" t="s">
        <v>23</v>
      </c>
      <c r="C11" s="234" t="s">
        <v>16</v>
      </c>
      <c r="D11" s="197">
        <v>3206.5639999999999</v>
      </c>
      <c r="E11" s="197">
        <f>E12+E13+E14+E15</f>
        <v>8062.2460000000001</v>
      </c>
      <c r="F11" s="197">
        <f t="shared" si="2"/>
        <v>4855.6820000000007</v>
      </c>
      <c r="G11" s="200">
        <f t="shared" si="3"/>
        <v>251.42944285534301</v>
      </c>
    </row>
    <row r="12" spans="1:8">
      <c r="A12" s="193" t="s">
        <v>537</v>
      </c>
      <c r="B12" s="186" t="s">
        <v>26</v>
      </c>
      <c r="C12" s="234" t="s">
        <v>16</v>
      </c>
      <c r="D12" s="197">
        <v>2001.47</v>
      </c>
      <c r="E12" s="197">
        <v>3686.82</v>
      </c>
      <c r="F12" s="197">
        <f t="shared" si="2"/>
        <v>1685.3500000000001</v>
      </c>
      <c r="G12" s="200">
        <f t="shared" si="3"/>
        <v>184.20560887747507</v>
      </c>
    </row>
    <row r="13" spans="1:8">
      <c r="A13" s="193" t="s">
        <v>538</v>
      </c>
      <c r="B13" s="186" t="s">
        <v>34</v>
      </c>
      <c r="C13" s="234" t="s">
        <v>16</v>
      </c>
      <c r="D13" s="197">
        <v>1030.6300000000001</v>
      </c>
      <c r="E13" s="197">
        <v>3767.61</v>
      </c>
      <c r="F13" s="197">
        <f t="shared" si="2"/>
        <v>2736.98</v>
      </c>
      <c r="G13" s="200">
        <f t="shared" si="3"/>
        <v>365.56378137643964</v>
      </c>
    </row>
    <row r="14" spans="1:8">
      <c r="A14" s="193" t="s">
        <v>539</v>
      </c>
      <c r="B14" s="187" t="s">
        <v>580</v>
      </c>
      <c r="C14" s="234" t="s">
        <v>16</v>
      </c>
      <c r="D14" s="197"/>
      <c r="E14" s="197">
        <v>467.57</v>
      </c>
      <c r="F14" s="197">
        <f t="shared" si="2"/>
        <v>467.57</v>
      </c>
      <c r="G14" s="200" t="e">
        <f t="shared" si="3"/>
        <v>#DIV/0!</v>
      </c>
    </row>
    <row r="15" spans="1:8">
      <c r="A15" s="193" t="s">
        <v>539</v>
      </c>
      <c r="B15" s="186" t="s">
        <v>280</v>
      </c>
      <c r="C15" s="234" t="s">
        <v>16</v>
      </c>
      <c r="D15" s="197">
        <v>174.46299999999999</v>
      </c>
      <c r="E15" s="197">
        <v>140.24600000000001</v>
      </c>
      <c r="F15" s="197">
        <f t="shared" si="2"/>
        <v>-34.216999999999985</v>
      </c>
      <c r="G15" s="200">
        <f t="shared" si="3"/>
        <v>80.387245433129095</v>
      </c>
    </row>
    <row r="16" spans="1:8">
      <c r="A16" s="193" t="s">
        <v>680</v>
      </c>
      <c r="B16" s="186" t="s">
        <v>42</v>
      </c>
      <c r="C16" s="234" t="s">
        <v>16</v>
      </c>
      <c r="D16" s="197">
        <v>5200.2629999999999</v>
      </c>
      <c r="E16" s="197">
        <v>4642.8270000000002</v>
      </c>
      <c r="F16" s="197">
        <f t="shared" si="2"/>
        <v>-557.43599999999969</v>
      </c>
      <c r="G16" s="200">
        <f t="shared" si="3"/>
        <v>89.280619076381342</v>
      </c>
    </row>
    <row r="17" spans="1:8">
      <c r="A17" s="198" t="s">
        <v>296</v>
      </c>
      <c r="B17" s="185" t="s">
        <v>49</v>
      </c>
      <c r="C17" s="194" t="s">
        <v>16</v>
      </c>
      <c r="D17" s="195">
        <v>72468.350000000006</v>
      </c>
      <c r="E17" s="195">
        <f>E18+E19+E20</f>
        <v>56700.86</v>
      </c>
      <c r="F17" s="195">
        <f t="shared" si="2"/>
        <v>-15767.490000000005</v>
      </c>
      <c r="G17" s="220">
        <f t="shared" si="3"/>
        <v>78.242239543193676</v>
      </c>
    </row>
    <row r="18" spans="1:8">
      <c r="A18" s="193" t="s">
        <v>297</v>
      </c>
      <c r="B18" s="186" t="s">
        <v>298</v>
      </c>
      <c r="C18" s="234" t="s">
        <v>16</v>
      </c>
      <c r="D18" s="197">
        <v>65940.27</v>
      </c>
      <c r="E18" s="197">
        <v>50865.89</v>
      </c>
      <c r="F18" s="197">
        <f t="shared" si="2"/>
        <v>-15074.380000000005</v>
      </c>
      <c r="G18" s="200">
        <f t="shared" si="3"/>
        <v>77.139341407003641</v>
      </c>
    </row>
    <row r="19" spans="1:8">
      <c r="A19" s="193" t="s">
        <v>299</v>
      </c>
      <c r="B19" s="186" t="s">
        <v>53</v>
      </c>
      <c r="C19" s="234" t="s">
        <v>16</v>
      </c>
      <c r="D19" s="197">
        <v>6528.09</v>
      </c>
      <c r="E19" s="197">
        <v>5078.03</v>
      </c>
      <c r="F19" s="197">
        <f t="shared" si="2"/>
        <v>-1450.0600000000004</v>
      </c>
      <c r="G19" s="200">
        <f t="shared" si="3"/>
        <v>77.787377318633773</v>
      </c>
    </row>
    <row r="20" spans="1:8">
      <c r="A20" s="193" t="s">
        <v>300</v>
      </c>
      <c r="B20" s="186" t="s">
        <v>540</v>
      </c>
      <c r="C20" s="234" t="s">
        <v>16</v>
      </c>
      <c r="D20" s="197"/>
      <c r="E20" s="197">
        <v>756.94</v>
      </c>
      <c r="F20" s="197">
        <f t="shared" si="2"/>
        <v>756.94</v>
      </c>
      <c r="G20" s="200" t="e">
        <f t="shared" si="3"/>
        <v>#DIV/0!</v>
      </c>
    </row>
    <row r="21" spans="1:8">
      <c r="A21" s="198" t="s">
        <v>304</v>
      </c>
      <c r="B21" s="185" t="s">
        <v>60</v>
      </c>
      <c r="C21" s="194" t="s">
        <v>16</v>
      </c>
      <c r="D21" s="195">
        <v>11213.27</v>
      </c>
      <c r="E21" s="195">
        <v>14928.58</v>
      </c>
      <c r="F21" s="195">
        <f t="shared" si="2"/>
        <v>3715.3099999999995</v>
      </c>
      <c r="G21" s="220">
        <f t="shared" si="3"/>
        <v>133.13315384361564</v>
      </c>
    </row>
    <row r="22" spans="1:8" ht="31.5">
      <c r="A22" s="198" t="s">
        <v>307</v>
      </c>
      <c r="B22" s="185" t="s">
        <v>541</v>
      </c>
      <c r="C22" s="194" t="s">
        <v>16</v>
      </c>
      <c r="D22" s="195">
        <v>0</v>
      </c>
      <c r="E22" s="195"/>
      <c r="F22" s="195">
        <f t="shared" si="2"/>
        <v>0</v>
      </c>
      <c r="G22" s="220" t="e">
        <f t="shared" si="3"/>
        <v>#DIV/0!</v>
      </c>
    </row>
    <row r="23" spans="1:8">
      <c r="A23" s="198" t="s">
        <v>312</v>
      </c>
      <c r="B23" s="185" t="s">
        <v>64</v>
      </c>
      <c r="C23" s="194" t="s">
        <v>16</v>
      </c>
      <c r="D23" s="195">
        <v>2645.4222</v>
      </c>
      <c r="E23" s="195">
        <f>E24+E25+E26+E37+E38+E39+E40</f>
        <v>4303.54</v>
      </c>
      <c r="F23" s="195">
        <f t="shared" si="2"/>
        <v>1658.1178</v>
      </c>
      <c r="G23" s="220">
        <f t="shared" si="3"/>
        <v>162.67875880076912</v>
      </c>
    </row>
    <row r="24" spans="1:8">
      <c r="A24" s="201" t="s">
        <v>313</v>
      </c>
      <c r="B24" s="186" t="s">
        <v>336</v>
      </c>
      <c r="C24" s="234" t="s">
        <v>16</v>
      </c>
      <c r="D24" s="197">
        <v>58.859000000000002</v>
      </c>
      <c r="E24" s="197">
        <v>61.37</v>
      </c>
      <c r="F24" s="197">
        <f t="shared" si="2"/>
        <v>2.5109999999999957</v>
      </c>
      <c r="G24" s="200">
        <f t="shared" si="3"/>
        <v>104.26612752510236</v>
      </c>
    </row>
    <row r="25" spans="1:8">
      <c r="A25" s="201" t="s">
        <v>316</v>
      </c>
      <c r="B25" s="186" t="s">
        <v>542</v>
      </c>
      <c r="C25" s="234" t="s">
        <v>16</v>
      </c>
      <c r="D25" s="197">
        <v>692.83299999999997</v>
      </c>
      <c r="E25" s="197">
        <v>1173.43</v>
      </c>
      <c r="F25" s="197">
        <f t="shared" si="2"/>
        <v>480.59700000000009</v>
      </c>
      <c r="G25" s="200">
        <f t="shared" si="3"/>
        <v>169.36693257971257</v>
      </c>
    </row>
    <row r="26" spans="1:8">
      <c r="A26" s="201" t="s">
        <v>324</v>
      </c>
      <c r="B26" s="186" t="s">
        <v>426</v>
      </c>
      <c r="C26" s="234" t="s">
        <v>16</v>
      </c>
      <c r="D26" s="197">
        <v>1893.73</v>
      </c>
      <c r="E26" s="197">
        <f>E27+E34+E35+E36</f>
        <v>1738.4</v>
      </c>
      <c r="F26" s="197">
        <f t="shared" si="2"/>
        <v>-155.32999999999993</v>
      </c>
      <c r="G26" s="200">
        <f t="shared" si="3"/>
        <v>91.79766915030126</v>
      </c>
    </row>
    <row r="27" spans="1:8">
      <c r="A27" s="201" t="s">
        <v>77</v>
      </c>
      <c r="B27" s="186" t="s">
        <v>543</v>
      </c>
      <c r="C27" s="234" t="s">
        <v>16</v>
      </c>
      <c r="D27" s="197">
        <v>1471.97</v>
      </c>
      <c r="E27" s="197">
        <f>E28+E29+E30+E31+E32+E33</f>
        <v>1171.1600000000001</v>
      </c>
      <c r="F27" s="197">
        <f t="shared" si="2"/>
        <v>-300.80999999999995</v>
      </c>
      <c r="G27" s="200">
        <f t="shared" si="3"/>
        <v>79.564121551390315</v>
      </c>
      <c r="H27" s="217"/>
    </row>
    <row r="28" spans="1:8" ht="51" customHeight="1">
      <c r="A28" s="201" t="s">
        <v>79</v>
      </c>
      <c r="B28" s="186" t="s">
        <v>80</v>
      </c>
      <c r="C28" s="234" t="s">
        <v>16</v>
      </c>
      <c r="D28" s="197">
        <v>460.56400000000002</v>
      </c>
      <c r="E28" s="197">
        <v>242</v>
      </c>
      <c r="F28" s="197">
        <f t="shared" si="2"/>
        <v>-218.56400000000002</v>
      </c>
      <c r="G28" s="200">
        <f t="shared" si="3"/>
        <v>52.544271805872796</v>
      </c>
    </row>
    <row r="29" spans="1:8" ht="16.5" customHeight="1">
      <c r="A29" s="201" t="s">
        <v>81</v>
      </c>
      <c r="B29" s="186" t="s">
        <v>82</v>
      </c>
      <c r="C29" s="234" t="s">
        <v>16</v>
      </c>
      <c r="D29" s="197">
        <v>80.751000000000005</v>
      </c>
      <c r="E29" s="197">
        <v>195.1</v>
      </c>
      <c r="F29" s="197">
        <f t="shared" si="2"/>
        <v>114.34899999999999</v>
      </c>
      <c r="G29" s="200">
        <f t="shared" si="3"/>
        <v>241.60691508464288</v>
      </c>
    </row>
    <row r="30" spans="1:8" ht="31.5">
      <c r="A30" s="201" t="s">
        <v>83</v>
      </c>
      <c r="B30" s="186" t="s">
        <v>84</v>
      </c>
      <c r="C30" s="234" t="s">
        <v>16</v>
      </c>
      <c r="D30" s="197">
        <v>25.366</v>
      </c>
      <c r="E30" s="197"/>
      <c r="F30" s="197">
        <f t="shared" si="2"/>
        <v>-25.366</v>
      </c>
      <c r="G30" s="200">
        <f t="shared" si="3"/>
        <v>0</v>
      </c>
    </row>
    <row r="31" spans="1:8" ht="17.25" customHeight="1">
      <c r="A31" s="201" t="s">
        <v>85</v>
      </c>
      <c r="B31" s="186" t="s">
        <v>544</v>
      </c>
      <c r="C31" s="234" t="s">
        <v>16</v>
      </c>
      <c r="D31" s="197">
        <v>454</v>
      </c>
      <c r="E31" s="197">
        <v>445.5</v>
      </c>
      <c r="F31" s="197">
        <f t="shared" si="2"/>
        <v>-8.5</v>
      </c>
      <c r="G31" s="200">
        <f t="shared" si="3"/>
        <v>98.127753303964766</v>
      </c>
    </row>
    <row r="32" spans="1:8" ht="63" customHeight="1">
      <c r="A32" s="201" t="s">
        <v>87</v>
      </c>
      <c r="B32" s="186" t="s">
        <v>545</v>
      </c>
      <c r="C32" s="234" t="s">
        <v>16</v>
      </c>
      <c r="D32" s="197">
        <v>230.05199999999999</v>
      </c>
      <c r="E32" s="197">
        <v>288.56</v>
      </c>
      <c r="F32" s="197">
        <f t="shared" si="2"/>
        <v>58.50800000000001</v>
      </c>
      <c r="G32" s="200">
        <f t="shared" si="3"/>
        <v>125.43251091057674</v>
      </c>
    </row>
    <row r="33" spans="1:7" ht="17.25" customHeight="1">
      <c r="A33" s="201" t="s">
        <v>89</v>
      </c>
      <c r="B33" s="186" t="s">
        <v>546</v>
      </c>
      <c r="C33" s="234" t="s">
        <v>16</v>
      </c>
      <c r="D33" s="197">
        <v>221.238</v>
      </c>
      <c r="E33" s="197"/>
      <c r="F33" s="197">
        <f t="shared" si="2"/>
        <v>-221.238</v>
      </c>
      <c r="G33" s="200">
        <f t="shared" si="3"/>
        <v>0</v>
      </c>
    </row>
    <row r="34" spans="1:7" ht="21" customHeight="1">
      <c r="A34" s="201" t="s">
        <v>91</v>
      </c>
      <c r="B34" s="186" t="s">
        <v>92</v>
      </c>
      <c r="C34" s="234" t="s">
        <v>16</v>
      </c>
      <c r="D34" s="197">
        <v>75</v>
      </c>
      <c r="E34" s="197">
        <v>388</v>
      </c>
      <c r="F34" s="197">
        <f t="shared" si="2"/>
        <v>313</v>
      </c>
      <c r="G34" s="200">
        <f t="shared" si="3"/>
        <v>517.33333333333326</v>
      </c>
    </row>
    <row r="35" spans="1:7">
      <c r="A35" s="201" t="s">
        <v>93</v>
      </c>
      <c r="B35" s="186" t="s">
        <v>547</v>
      </c>
      <c r="C35" s="234" t="s">
        <v>16</v>
      </c>
      <c r="D35" s="197">
        <v>346.75900000000001</v>
      </c>
      <c r="E35" s="197">
        <v>179.24</v>
      </c>
      <c r="F35" s="197">
        <f t="shared" si="2"/>
        <v>-167.51900000000001</v>
      </c>
      <c r="G35" s="200">
        <f t="shared" si="3"/>
        <v>51.690078700192352</v>
      </c>
    </row>
    <row r="36" spans="1:7" ht="31.5">
      <c r="A36" s="201" t="s">
        <v>95</v>
      </c>
      <c r="B36" s="186" t="s">
        <v>96</v>
      </c>
      <c r="C36" s="234" t="s">
        <v>16</v>
      </c>
      <c r="D36" s="197">
        <v>594</v>
      </c>
      <c r="E36" s="197"/>
      <c r="F36" s="197">
        <f t="shared" si="2"/>
        <v>-594</v>
      </c>
      <c r="G36" s="200">
        <f t="shared" si="3"/>
        <v>0</v>
      </c>
    </row>
    <row r="37" spans="1:7">
      <c r="A37" s="201" t="s">
        <v>98</v>
      </c>
      <c r="B37" s="186" t="s">
        <v>548</v>
      </c>
      <c r="C37" s="234" t="s">
        <v>16</v>
      </c>
      <c r="D37" s="197"/>
      <c r="E37" s="197">
        <v>327.27</v>
      </c>
      <c r="F37" s="197">
        <f t="shared" si="2"/>
        <v>327.27</v>
      </c>
      <c r="G37" s="200" t="e">
        <f t="shared" si="3"/>
        <v>#DIV/0!</v>
      </c>
    </row>
    <row r="38" spans="1:7" ht="31.5">
      <c r="A38" s="201" t="s">
        <v>99</v>
      </c>
      <c r="B38" s="186" t="s">
        <v>551</v>
      </c>
      <c r="C38" s="234" t="s">
        <v>16</v>
      </c>
      <c r="D38" s="197"/>
      <c r="E38" s="197">
        <v>760</v>
      </c>
      <c r="F38" s="197">
        <f t="shared" si="2"/>
        <v>760</v>
      </c>
      <c r="G38" s="200" t="e">
        <f t="shared" si="3"/>
        <v>#DIV/0!</v>
      </c>
    </row>
    <row r="39" spans="1:7">
      <c r="A39" s="201" t="s">
        <v>183</v>
      </c>
      <c r="B39" s="186" t="s">
        <v>668</v>
      </c>
      <c r="C39" s="234" t="s">
        <v>16</v>
      </c>
      <c r="D39" s="197"/>
      <c r="E39" s="197">
        <v>147.07</v>
      </c>
      <c r="F39" s="197">
        <f t="shared" si="2"/>
        <v>147.07</v>
      </c>
      <c r="G39" s="200" t="e">
        <f t="shared" si="3"/>
        <v>#DIV/0!</v>
      </c>
    </row>
    <row r="40" spans="1:7">
      <c r="A40" s="201" t="s">
        <v>184</v>
      </c>
      <c r="B40" s="186" t="s">
        <v>663</v>
      </c>
      <c r="C40" s="234" t="s">
        <v>16</v>
      </c>
      <c r="D40" s="197"/>
      <c r="E40" s="197">
        <v>96</v>
      </c>
      <c r="F40" s="197">
        <f t="shared" si="2"/>
        <v>96</v>
      </c>
      <c r="G40" s="200" t="e">
        <f t="shared" si="3"/>
        <v>#DIV/0!</v>
      </c>
    </row>
    <row r="41" spans="1:7">
      <c r="A41" s="198" t="s">
        <v>100</v>
      </c>
      <c r="B41" s="185" t="s">
        <v>101</v>
      </c>
      <c r="C41" s="194" t="s">
        <v>16</v>
      </c>
      <c r="D41" s="195">
        <v>22454.338</v>
      </c>
      <c r="E41" s="195">
        <f>E42</f>
        <v>26247.66</v>
      </c>
      <c r="F41" s="195">
        <f t="shared" si="2"/>
        <v>3793.3220000000001</v>
      </c>
      <c r="G41" s="220">
        <f t="shared" si="3"/>
        <v>116.89349291882931</v>
      </c>
    </row>
    <row r="42" spans="1:7" ht="22.5" customHeight="1">
      <c r="A42" s="198">
        <v>6</v>
      </c>
      <c r="B42" s="185" t="s">
        <v>387</v>
      </c>
      <c r="C42" s="194" t="s">
        <v>16</v>
      </c>
      <c r="D42" s="195">
        <v>22454.338</v>
      </c>
      <c r="E42" s="195">
        <f>E43+E44+E45+E46+E47+E48+E49+E50+E51+E52+E53+E55+E60</f>
        <v>26247.66</v>
      </c>
      <c r="F42" s="195">
        <f t="shared" si="2"/>
        <v>3793.3220000000001</v>
      </c>
      <c r="G42" s="220">
        <f t="shared" si="3"/>
        <v>116.89349291882931</v>
      </c>
    </row>
    <row r="43" spans="1:7" ht="31.5">
      <c r="A43" s="193" t="s">
        <v>388</v>
      </c>
      <c r="B43" s="186" t="s">
        <v>394</v>
      </c>
      <c r="C43" s="234" t="s">
        <v>16</v>
      </c>
      <c r="D43" s="197">
        <v>8837.5</v>
      </c>
      <c r="E43" s="197">
        <v>11367.4</v>
      </c>
      <c r="F43" s="197">
        <f t="shared" si="2"/>
        <v>2529.8999999999996</v>
      </c>
      <c r="G43" s="200">
        <f t="shared" si="3"/>
        <v>128.62687411598301</v>
      </c>
    </row>
    <row r="44" spans="1:7">
      <c r="A44" s="193" t="s">
        <v>393</v>
      </c>
      <c r="B44" s="186" t="s">
        <v>53</v>
      </c>
      <c r="C44" s="234" t="s">
        <v>16</v>
      </c>
      <c r="D44" s="197">
        <v>874.91300000000001</v>
      </c>
      <c r="E44" s="197">
        <v>1250.8699999999999</v>
      </c>
      <c r="F44" s="197">
        <f t="shared" si="2"/>
        <v>375.95699999999988</v>
      </c>
      <c r="G44" s="200">
        <f t="shared" si="3"/>
        <v>142.9707868096599</v>
      </c>
    </row>
    <row r="45" spans="1:7">
      <c r="A45" s="193" t="s">
        <v>395</v>
      </c>
      <c r="B45" s="186" t="s">
        <v>540</v>
      </c>
      <c r="C45" s="234"/>
      <c r="D45" s="197"/>
      <c r="E45" s="197">
        <v>113.67</v>
      </c>
      <c r="F45" s="197">
        <f t="shared" si="2"/>
        <v>113.67</v>
      </c>
      <c r="G45" s="200" t="e">
        <f t="shared" si="3"/>
        <v>#DIV/0!</v>
      </c>
    </row>
    <row r="46" spans="1:7">
      <c r="A46" s="193" t="s">
        <v>397</v>
      </c>
      <c r="B46" s="186" t="s">
        <v>60</v>
      </c>
      <c r="C46" s="234" t="s">
        <v>16</v>
      </c>
      <c r="D46" s="197">
        <v>1120.1300000000001</v>
      </c>
      <c r="E46" s="197">
        <v>1018.22</v>
      </c>
      <c r="F46" s="197">
        <f t="shared" si="2"/>
        <v>-101.91000000000008</v>
      </c>
      <c r="G46" s="200">
        <f t="shared" si="3"/>
        <v>90.90194888093346</v>
      </c>
    </row>
    <row r="47" spans="1:7" ht="47.25" customHeight="1">
      <c r="A47" s="193" t="s">
        <v>399</v>
      </c>
      <c r="B47" s="186" t="s">
        <v>405</v>
      </c>
      <c r="C47" s="234" t="s">
        <v>16</v>
      </c>
      <c r="D47" s="197">
        <v>92.125</v>
      </c>
      <c r="E47" s="197">
        <v>157.04</v>
      </c>
      <c r="F47" s="197">
        <f t="shared" si="2"/>
        <v>64.914999999999992</v>
      </c>
      <c r="G47" s="200">
        <f t="shared" si="3"/>
        <v>170.46404341926728</v>
      </c>
    </row>
    <row r="48" spans="1:7">
      <c r="A48" s="193" t="s">
        <v>404</v>
      </c>
      <c r="B48" s="186" t="s">
        <v>115</v>
      </c>
      <c r="C48" s="234" t="s">
        <v>16</v>
      </c>
      <c r="D48" s="197">
        <v>708.90300000000002</v>
      </c>
      <c r="E48" s="197">
        <v>457.59</v>
      </c>
      <c r="F48" s="197">
        <f t="shared" si="2"/>
        <v>-251.31300000000005</v>
      </c>
      <c r="G48" s="200">
        <f t="shared" si="3"/>
        <v>64.549028569493984</v>
      </c>
    </row>
    <row r="49" spans="1:7">
      <c r="A49" s="202" t="s">
        <v>408</v>
      </c>
      <c r="B49" s="187" t="s">
        <v>336</v>
      </c>
      <c r="C49" s="234" t="s">
        <v>16</v>
      </c>
      <c r="D49" s="197">
        <v>734.02499999999998</v>
      </c>
      <c r="E49" s="197">
        <v>286.02</v>
      </c>
      <c r="F49" s="197">
        <f t="shared" si="2"/>
        <v>-448.005</v>
      </c>
      <c r="G49" s="200">
        <f t="shared" si="3"/>
        <v>38.965975273321753</v>
      </c>
    </row>
    <row r="50" spans="1:7">
      <c r="A50" s="193" t="s">
        <v>422</v>
      </c>
      <c r="B50" s="187" t="s">
        <v>552</v>
      </c>
      <c r="C50" s="234" t="s">
        <v>16</v>
      </c>
      <c r="D50" s="197">
        <v>376.10700000000003</v>
      </c>
      <c r="E50" s="197">
        <v>479.41</v>
      </c>
      <c r="F50" s="197">
        <f t="shared" si="2"/>
        <v>103.303</v>
      </c>
      <c r="G50" s="200">
        <f t="shared" si="3"/>
        <v>127.46638589550314</v>
      </c>
    </row>
    <row r="51" spans="1:7">
      <c r="A51" s="193" t="s">
        <v>423</v>
      </c>
      <c r="B51" s="187" t="s">
        <v>542</v>
      </c>
      <c r="C51" s="234" t="s">
        <v>16</v>
      </c>
      <c r="D51" s="197">
        <v>711.34</v>
      </c>
      <c r="E51" s="197">
        <v>1794.75</v>
      </c>
      <c r="F51" s="197">
        <f t="shared" si="2"/>
        <v>1083.4099999999999</v>
      </c>
      <c r="G51" s="200">
        <f t="shared" si="3"/>
        <v>252.30550791463995</v>
      </c>
    </row>
    <row r="52" spans="1:7">
      <c r="A52" s="193" t="s">
        <v>425</v>
      </c>
      <c r="B52" s="186" t="s">
        <v>553</v>
      </c>
      <c r="C52" s="234" t="s">
        <v>16</v>
      </c>
      <c r="D52" s="197">
        <v>637.9</v>
      </c>
      <c r="E52" s="197"/>
      <c r="F52" s="197">
        <f t="shared" si="2"/>
        <v>-637.9</v>
      </c>
      <c r="G52" s="200">
        <f t="shared" si="3"/>
        <v>0</v>
      </c>
    </row>
    <row r="53" spans="1:7">
      <c r="A53" s="193" t="s">
        <v>427</v>
      </c>
      <c r="B53" s="186" t="s">
        <v>554</v>
      </c>
      <c r="C53" s="234" t="s">
        <v>16</v>
      </c>
      <c r="D53" s="197">
        <v>567.226</v>
      </c>
      <c r="E53" s="197">
        <f>E54</f>
        <v>305.19</v>
      </c>
      <c r="F53" s="197">
        <f t="shared" si="2"/>
        <v>-262.036</v>
      </c>
      <c r="G53" s="200">
        <f t="shared" si="3"/>
        <v>53.803951158797368</v>
      </c>
    </row>
    <row r="54" spans="1:7" ht="18.75" customHeight="1">
      <c r="A54" s="203" t="s">
        <v>429</v>
      </c>
      <c r="B54" s="186" t="s">
        <v>23</v>
      </c>
      <c r="C54" s="234" t="s">
        <v>16</v>
      </c>
      <c r="D54" s="197">
        <v>567.226</v>
      </c>
      <c r="E54" s="197">
        <v>305.19</v>
      </c>
      <c r="F54" s="197">
        <f t="shared" si="2"/>
        <v>-262.036</v>
      </c>
      <c r="G54" s="200">
        <f t="shared" si="3"/>
        <v>53.803951158797368</v>
      </c>
    </row>
    <row r="55" spans="1:7">
      <c r="A55" s="203" t="s">
        <v>436</v>
      </c>
      <c r="B55" s="186" t="s">
        <v>519</v>
      </c>
      <c r="C55" s="234" t="s">
        <v>16</v>
      </c>
      <c r="D55" s="197">
        <v>7080.08</v>
      </c>
      <c r="E55" s="197">
        <f>E56+E57+E58+E59</f>
        <v>3335.41</v>
      </c>
      <c r="F55" s="197">
        <f t="shared" si="2"/>
        <v>-3744.67</v>
      </c>
      <c r="G55" s="200">
        <f t="shared" si="3"/>
        <v>47.109778420582813</v>
      </c>
    </row>
    <row r="56" spans="1:7" ht="18" customHeight="1">
      <c r="A56" s="203" t="s">
        <v>562</v>
      </c>
      <c r="B56" s="186" t="s">
        <v>555</v>
      </c>
      <c r="C56" s="234" t="s">
        <v>16</v>
      </c>
      <c r="D56" s="197">
        <v>5327.3850000000002</v>
      </c>
      <c r="E56" s="197">
        <v>59.02</v>
      </c>
      <c r="F56" s="197">
        <f t="shared" si="2"/>
        <v>-5268.3649999999998</v>
      </c>
      <c r="G56" s="200">
        <f t="shared" si="3"/>
        <v>1.1078606107874689</v>
      </c>
    </row>
    <row r="57" spans="1:7" ht="18" customHeight="1">
      <c r="A57" s="193" t="s">
        <v>564</v>
      </c>
      <c r="B57" s="186" t="s">
        <v>556</v>
      </c>
      <c r="C57" s="234" t="s">
        <v>16</v>
      </c>
      <c r="D57" s="197">
        <v>1591.26</v>
      </c>
      <c r="E57" s="197">
        <v>2880.43</v>
      </c>
      <c r="F57" s="197">
        <f t="shared" si="2"/>
        <v>1289.1699999999998</v>
      </c>
      <c r="G57" s="200">
        <f t="shared" si="3"/>
        <v>181.01567311438734</v>
      </c>
    </row>
    <row r="58" spans="1:7" ht="18" customHeight="1">
      <c r="A58" s="193" t="s">
        <v>566</v>
      </c>
      <c r="B58" s="186" t="s">
        <v>557</v>
      </c>
      <c r="C58" s="234" t="s">
        <v>16</v>
      </c>
      <c r="D58" s="197">
        <v>139.6</v>
      </c>
      <c r="E58" s="197">
        <v>328.07</v>
      </c>
      <c r="F58" s="197">
        <f t="shared" si="2"/>
        <v>188.47</v>
      </c>
      <c r="G58" s="200">
        <f t="shared" si="3"/>
        <v>235.00716332378224</v>
      </c>
    </row>
    <row r="59" spans="1:7" ht="18" customHeight="1">
      <c r="A59" s="193" t="s">
        <v>568</v>
      </c>
      <c r="B59" s="186" t="s">
        <v>558</v>
      </c>
      <c r="C59" s="234" t="s">
        <v>16</v>
      </c>
      <c r="D59" s="197">
        <v>21.83</v>
      </c>
      <c r="E59" s="197">
        <v>67.89</v>
      </c>
      <c r="F59" s="197">
        <f t="shared" si="2"/>
        <v>46.06</v>
      </c>
      <c r="G59" s="200">
        <f t="shared" si="3"/>
        <v>310.99404489235002</v>
      </c>
    </row>
    <row r="60" spans="1:7">
      <c r="A60" s="193" t="s">
        <v>439</v>
      </c>
      <c r="B60" s="186" t="s">
        <v>561</v>
      </c>
      <c r="C60" s="234" t="s">
        <v>16</v>
      </c>
      <c r="D60" s="197">
        <v>714.05799999999999</v>
      </c>
      <c r="E60" s="197">
        <f>E61+E62+E63+E64+E65+E66+E67+E68+E69+E70+E71+E72</f>
        <v>5682.09</v>
      </c>
      <c r="F60" s="197">
        <f t="shared" si="2"/>
        <v>4968.0320000000002</v>
      </c>
      <c r="G60" s="200">
        <f t="shared" si="3"/>
        <v>795.74628391531223</v>
      </c>
    </row>
    <row r="61" spans="1:7" ht="18" customHeight="1">
      <c r="A61" s="193" t="s">
        <v>442</v>
      </c>
      <c r="B61" s="186" t="s">
        <v>563</v>
      </c>
      <c r="C61" s="234" t="s">
        <v>16</v>
      </c>
      <c r="D61" s="197">
        <v>53.81</v>
      </c>
      <c r="E61" s="197">
        <v>65.84</v>
      </c>
      <c r="F61" s="197">
        <f t="shared" si="2"/>
        <v>12.030000000000001</v>
      </c>
      <c r="G61" s="200">
        <f t="shared" si="3"/>
        <v>122.3564393235458</v>
      </c>
    </row>
    <row r="62" spans="1:7" ht="18" customHeight="1">
      <c r="A62" s="193" t="s">
        <v>444</v>
      </c>
      <c r="B62" s="186" t="s">
        <v>565</v>
      </c>
      <c r="C62" s="234" t="s">
        <v>16</v>
      </c>
      <c r="D62" s="197">
        <v>0</v>
      </c>
      <c r="E62" s="197">
        <v>20.86</v>
      </c>
      <c r="F62" s="197">
        <f t="shared" si="2"/>
        <v>20.86</v>
      </c>
      <c r="G62" s="200" t="e">
        <f t="shared" si="3"/>
        <v>#DIV/0!</v>
      </c>
    </row>
    <row r="63" spans="1:7" ht="18" customHeight="1">
      <c r="A63" s="193" t="s">
        <v>446</v>
      </c>
      <c r="B63" s="186" t="s">
        <v>567</v>
      </c>
      <c r="C63" s="234" t="s">
        <v>16</v>
      </c>
      <c r="D63" s="197">
        <v>19.98</v>
      </c>
      <c r="E63" s="197"/>
      <c r="F63" s="197">
        <f t="shared" si="2"/>
        <v>-19.98</v>
      </c>
      <c r="G63" s="200">
        <f t="shared" si="3"/>
        <v>0</v>
      </c>
    </row>
    <row r="64" spans="1:7" ht="18" customHeight="1">
      <c r="A64" s="193" t="s">
        <v>681</v>
      </c>
      <c r="B64" s="186" t="s">
        <v>137</v>
      </c>
      <c r="C64" s="234" t="s">
        <v>16</v>
      </c>
      <c r="D64" s="197">
        <v>310.48</v>
      </c>
      <c r="E64" s="197"/>
      <c r="F64" s="197">
        <f t="shared" si="2"/>
        <v>-310.48</v>
      </c>
      <c r="G64" s="200">
        <f t="shared" si="3"/>
        <v>0</v>
      </c>
    </row>
    <row r="65" spans="1:7" ht="18" customHeight="1">
      <c r="A65" s="193" t="s">
        <v>682</v>
      </c>
      <c r="B65" s="187" t="s">
        <v>139</v>
      </c>
      <c r="C65" s="234" t="s">
        <v>16</v>
      </c>
      <c r="D65" s="197">
        <v>23.7</v>
      </c>
      <c r="E65" s="197">
        <v>17</v>
      </c>
      <c r="F65" s="197">
        <f t="shared" si="2"/>
        <v>-6.6999999999999993</v>
      </c>
      <c r="G65" s="200">
        <f t="shared" si="3"/>
        <v>71.729957805907176</v>
      </c>
    </row>
    <row r="66" spans="1:7" ht="18" customHeight="1">
      <c r="A66" s="193" t="s">
        <v>683</v>
      </c>
      <c r="B66" s="187" t="s">
        <v>569</v>
      </c>
      <c r="C66" s="234" t="s">
        <v>16</v>
      </c>
      <c r="D66" s="197">
        <v>78.213999999999999</v>
      </c>
      <c r="E66" s="197"/>
      <c r="F66" s="197">
        <f t="shared" si="2"/>
        <v>-78.213999999999999</v>
      </c>
      <c r="G66" s="200">
        <f t="shared" si="3"/>
        <v>0</v>
      </c>
    </row>
    <row r="67" spans="1:7" ht="31.5">
      <c r="A67" s="201" t="s">
        <v>684</v>
      </c>
      <c r="B67" s="186" t="s">
        <v>570</v>
      </c>
      <c r="C67" s="234" t="s">
        <v>16</v>
      </c>
      <c r="D67" s="197">
        <v>0</v>
      </c>
      <c r="E67" s="197">
        <v>103</v>
      </c>
      <c r="F67" s="197">
        <f t="shared" si="2"/>
        <v>103</v>
      </c>
      <c r="G67" s="200" t="e">
        <f t="shared" si="3"/>
        <v>#DIV/0!</v>
      </c>
    </row>
    <row r="68" spans="1:7">
      <c r="A68" s="201" t="s">
        <v>198</v>
      </c>
      <c r="B68" s="187" t="s">
        <v>571</v>
      </c>
      <c r="C68" s="234" t="s">
        <v>16</v>
      </c>
      <c r="D68" s="197">
        <v>16</v>
      </c>
      <c r="E68" s="197">
        <v>554.21</v>
      </c>
      <c r="F68" s="197">
        <f t="shared" si="2"/>
        <v>538.21</v>
      </c>
      <c r="G68" s="200">
        <f t="shared" si="3"/>
        <v>3463.8125</v>
      </c>
    </row>
    <row r="69" spans="1:7" ht="18.75" customHeight="1">
      <c r="A69" s="201" t="s">
        <v>199</v>
      </c>
      <c r="B69" s="187" t="s">
        <v>572</v>
      </c>
      <c r="C69" s="234" t="s">
        <v>16</v>
      </c>
      <c r="D69" s="197">
        <v>13.9</v>
      </c>
      <c r="E69" s="197">
        <v>37.25</v>
      </c>
      <c r="F69" s="197">
        <f t="shared" si="2"/>
        <v>23.35</v>
      </c>
      <c r="G69" s="200">
        <f t="shared" si="3"/>
        <v>267.98561151079133</v>
      </c>
    </row>
    <row r="70" spans="1:7" ht="18" customHeight="1">
      <c r="A70" s="201" t="s">
        <v>200</v>
      </c>
      <c r="B70" s="187" t="s">
        <v>685</v>
      </c>
      <c r="C70" s="234" t="s">
        <v>16</v>
      </c>
      <c r="D70" s="197"/>
      <c r="E70" s="197">
        <v>6.43</v>
      </c>
      <c r="F70" s="197">
        <f t="shared" ref="F70:F85" si="4">E70-D70</f>
        <v>6.43</v>
      </c>
      <c r="G70" s="200" t="e">
        <f t="shared" ref="G70:G85" si="5">E70/D70*100</f>
        <v>#DIV/0!</v>
      </c>
    </row>
    <row r="71" spans="1:7" ht="31.5">
      <c r="A71" s="201" t="s">
        <v>201</v>
      </c>
      <c r="B71" s="186" t="s">
        <v>96</v>
      </c>
      <c r="C71" s="234" t="s">
        <v>16</v>
      </c>
      <c r="D71" s="197">
        <v>198</v>
      </c>
      <c r="E71" s="197"/>
      <c r="F71" s="197">
        <f t="shared" si="4"/>
        <v>-198</v>
      </c>
      <c r="G71" s="200">
        <f t="shared" si="5"/>
        <v>0</v>
      </c>
    </row>
    <row r="72" spans="1:7">
      <c r="A72" s="201" t="s">
        <v>202</v>
      </c>
      <c r="B72" s="186" t="s">
        <v>686</v>
      </c>
      <c r="C72" s="234" t="s">
        <v>16</v>
      </c>
      <c r="D72" s="197"/>
      <c r="E72" s="197">
        <v>4877.5</v>
      </c>
      <c r="F72" s="197">
        <f t="shared" si="4"/>
        <v>4877.5</v>
      </c>
      <c r="G72" s="200" t="e">
        <f t="shared" si="5"/>
        <v>#DIV/0!</v>
      </c>
    </row>
    <row r="73" spans="1:7">
      <c r="A73" s="198" t="s">
        <v>143</v>
      </c>
      <c r="B73" s="185" t="s">
        <v>144</v>
      </c>
      <c r="C73" s="194" t="s">
        <v>16</v>
      </c>
      <c r="D73" s="195">
        <f>D7+D42</f>
        <v>117992.844</v>
      </c>
      <c r="E73" s="195">
        <f>E41+E7</f>
        <v>118193.253</v>
      </c>
      <c r="F73" s="195">
        <f t="shared" si="4"/>
        <v>200.40899999999965</v>
      </c>
      <c r="G73" s="220">
        <f t="shared" si="5"/>
        <v>100.16984843589327</v>
      </c>
    </row>
    <row r="74" spans="1:7">
      <c r="A74" s="198" t="s">
        <v>145</v>
      </c>
      <c r="B74" s="185" t="s">
        <v>146</v>
      </c>
      <c r="C74" s="194" t="s">
        <v>16</v>
      </c>
      <c r="D74" s="195">
        <v>1158.797</v>
      </c>
      <c r="E74" s="195">
        <f>E75-E73</f>
        <v>-15617.103000000003</v>
      </c>
      <c r="F74" s="195">
        <f t="shared" si="4"/>
        <v>-16775.900000000001</v>
      </c>
      <c r="G74" s="220">
        <f t="shared" si="5"/>
        <v>-1347.6996402303425</v>
      </c>
    </row>
    <row r="75" spans="1:7">
      <c r="A75" s="198" t="s">
        <v>147</v>
      </c>
      <c r="B75" s="185" t="s">
        <v>480</v>
      </c>
      <c r="C75" s="194" t="s">
        <v>16</v>
      </c>
      <c r="D75" s="195">
        <f>D73+D74</f>
        <v>119151.641</v>
      </c>
      <c r="E75" s="195">
        <f>E77</f>
        <v>102576.15</v>
      </c>
      <c r="F75" s="195">
        <f t="shared" si="4"/>
        <v>-16575.491000000009</v>
      </c>
      <c r="G75" s="220">
        <f t="shared" si="5"/>
        <v>86.088742999351552</v>
      </c>
    </row>
    <row r="76" spans="1:7">
      <c r="A76" s="348" t="s">
        <v>149</v>
      </c>
      <c r="B76" s="350" t="s">
        <v>150</v>
      </c>
      <c r="C76" s="194" t="s">
        <v>151</v>
      </c>
      <c r="D76" s="195">
        <v>110304.626</v>
      </c>
      <c r="E76" s="195">
        <v>95419.67</v>
      </c>
      <c r="F76" s="195">
        <f t="shared" si="4"/>
        <v>-14884.956000000006</v>
      </c>
      <c r="G76" s="220">
        <f t="shared" si="5"/>
        <v>86.505592249594315</v>
      </c>
    </row>
    <row r="77" spans="1:7">
      <c r="A77" s="349"/>
      <c r="B77" s="351"/>
      <c r="C77" s="194" t="s">
        <v>16</v>
      </c>
      <c r="D77" s="195">
        <v>119151.64</v>
      </c>
      <c r="E77" s="195">
        <v>102576.15</v>
      </c>
      <c r="F77" s="195">
        <f t="shared" si="4"/>
        <v>-16575.490000000005</v>
      </c>
      <c r="G77" s="220">
        <f t="shared" si="5"/>
        <v>86.088743721865683</v>
      </c>
    </row>
    <row r="78" spans="1:7">
      <c r="A78" s="198" t="s">
        <v>152</v>
      </c>
      <c r="B78" s="185" t="s">
        <v>153</v>
      </c>
      <c r="C78" s="194" t="s">
        <v>485</v>
      </c>
      <c r="D78" s="204">
        <f>(D73+D74)/D76</f>
        <v>1.0802052943817606</v>
      </c>
      <c r="E78" s="204">
        <f>E77/E76</f>
        <v>1.0750000497800924</v>
      </c>
      <c r="F78" s="195">
        <f t="shared" si="4"/>
        <v>-5.2052446016681575E-3</v>
      </c>
      <c r="G78" s="220">
        <f t="shared" si="5"/>
        <v>99.518124505708215</v>
      </c>
    </row>
    <row r="79" spans="1:7">
      <c r="A79" s="193"/>
      <c r="B79" s="186" t="s">
        <v>486</v>
      </c>
      <c r="C79" s="234"/>
      <c r="D79" s="206"/>
      <c r="E79" s="206"/>
      <c r="F79" s="197">
        <f t="shared" si="4"/>
        <v>0</v>
      </c>
      <c r="G79" s="200"/>
    </row>
    <row r="80" spans="1:7" ht="34.5" customHeight="1">
      <c r="A80" s="198">
        <v>7</v>
      </c>
      <c r="B80" s="185" t="s">
        <v>155</v>
      </c>
      <c r="C80" s="194" t="s">
        <v>156</v>
      </c>
      <c r="D80" s="218">
        <v>72</v>
      </c>
      <c r="E80" s="218">
        <f>E81+E82</f>
        <v>63</v>
      </c>
      <c r="F80" s="195">
        <f t="shared" si="4"/>
        <v>-9</v>
      </c>
      <c r="G80" s="220">
        <f t="shared" si="5"/>
        <v>87.5</v>
      </c>
    </row>
    <row r="81" spans="1:7" ht="21" customHeight="1">
      <c r="A81" s="201" t="s">
        <v>157</v>
      </c>
      <c r="B81" s="186" t="s">
        <v>487</v>
      </c>
      <c r="C81" s="234" t="s">
        <v>156</v>
      </c>
      <c r="D81" s="207">
        <v>65</v>
      </c>
      <c r="E81" s="207">
        <v>56</v>
      </c>
      <c r="F81" s="197">
        <f t="shared" si="4"/>
        <v>-9</v>
      </c>
      <c r="G81" s="200">
        <f t="shared" si="5"/>
        <v>86.15384615384616</v>
      </c>
    </row>
    <row r="82" spans="1:7" ht="21" customHeight="1">
      <c r="A82" s="201" t="s">
        <v>159</v>
      </c>
      <c r="B82" s="186" t="s">
        <v>488</v>
      </c>
      <c r="C82" s="234" t="s">
        <v>156</v>
      </c>
      <c r="D82" s="207">
        <v>7</v>
      </c>
      <c r="E82" s="207">
        <v>7</v>
      </c>
      <c r="F82" s="197">
        <f t="shared" si="4"/>
        <v>0</v>
      </c>
      <c r="G82" s="200">
        <f t="shared" si="5"/>
        <v>100</v>
      </c>
    </row>
    <row r="83" spans="1:7" ht="20.25" customHeight="1">
      <c r="A83" s="219" t="s">
        <v>161</v>
      </c>
      <c r="B83" s="185" t="s">
        <v>162</v>
      </c>
      <c r="C83" s="194" t="s">
        <v>31</v>
      </c>
      <c r="D83" s="223">
        <f>(D18+D43)/12/D80*1000</f>
        <v>86548.344907407416</v>
      </c>
      <c r="E83" s="223">
        <f>E43+E18/E80/11*1000</f>
        <v>84766.952669552673</v>
      </c>
      <c r="F83" s="195">
        <f t="shared" si="4"/>
        <v>-1781.3922378547431</v>
      </c>
      <c r="G83" s="220">
        <f t="shared" si="5"/>
        <v>97.94173737260887</v>
      </c>
    </row>
    <row r="84" spans="1:7" ht="19.5" customHeight="1">
      <c r="A84" s="201" t="s">
        <v>163</v>
      </c>
      <c r="B84" s="186" t="s">
        <v>487</v>
      </c>
      <c r="C84" s="234" t="s">
        <v>31</v>
      </c>
      <c r="D84" s="221">
        <f>D18/D81/12*1000</f>
        <v>84538.807692307702</v>
      </c>
      <c r="E84" s="221">
        <v>82575</v>
      </c>
      <c r="F84" s="197">
        <f t="shared" si="4"/>
        <v>-1963.8076923077024</v>
      </c>
      <c r="G84" s="200">
        <f t="shared" si="5"/>
        <v>97.677034079478275</v>
      </c>
    </row>
    <row r="85" spans="1:7" ht="19.5" customHeight="1">
      <c r="A85" s="201" t="s">
        <v>164</v>
      </c>
      <c r="B85" s="186" t="s">
        <v>488</v>
      </c>
      <c r="C85" s="234" t="s">
        <v>31</v>
      </c>
      <c r="D85" s="221">
        <f>D43/D82/12*1000</f>
        <v>105208.33333333333</v>
      </c>
      <c r="E85" s="221">
        <v>147629</v>
      </c>
      <c r="F85" s="197">
        <f t="shared" si="4"/>
        <v>42420.666666666672</v>
      </c>
      <c r="G85" s="200">
        <f t="shared" si="5"/>
        <v>140.32063366336632</v>
      </c>
    </row>
    <row r="86" spans="1:7" ht="12" customHeight="1">
      <c r="A86" s="208"/>
      <c r="B86" s="211"/>
      <c r="C86" s="212"/>
      <c r="D86" s="213"/>
      <c r="E86" s="213"/>
      <c r="F86" s="214"/>
      <c r="G86" s="215"/>
    </row>
    <row r="87" spans="1:7">
      <c r="A87" s="208"/>
      <c r="B87" s="188"/>
      <c r="C87" s="209"/>
      <c r="F87" s="209"/>
      <c r="G87" s="209"/>
    </row>
    <row r="88" spans="1:7">
      <c r="A88" s="210"/>
      <c r="B88" s="189" t="s">
        <v>524</v>
      </c>
      <c r="C88" s="189"/>
      <c r="D88" s="262"/>
      <c r="E88" s="262"/>
      <c r="F88" s="263" t="s">
        <v>525</v>
      </c>
      <c r="G88" s="189"/>
    </row>
    <row r="89" spans="1:7" ht="13.5" customHeight="1">
      <c r="A89" s="189"/>
      <c r="B89" s="189"/>
      <c r="C89" s="189"/>
      <c r="D89" s="262"/>
      <c r="E89" s="262"/>
      <c r="F89" s="263"/>
      <c r="G89" s="189"/>
    </row>
    <row r="90" spans="1:7" ht="27" customHeight="1">
      <c r="A90" s="189"/>
      <c r="B90" s="189" t="s">
        <v>577</v>
      </c>
      <c r="C90" s="189"/>
      <c r="D90" s="262"/>
      <c r="E90" s="262"/>
      <c r="F90" s="263" t="s">
        <v>578</v>
      </c>
      <c r="G90" s="189"/>
    </row>
    <row r="91" spans="1:7" ht="19.5" customHeight="1"/>
    <row r="92" spans="1:7" ht="11.25" customHeight="1">
      <c r="B92" s="353" t="s">
        <v>526</v>
      </c>
      <c r="C92" s="216"/>
      <c r="F92" s="352" t="s">
        <v>527</v>
      </c>
      <c r="G92" s="352"/>
    </row>
    <row r="93" spans="1:7" ht="28.5" customHeight="1">
      <c r="B93" s="353"/>
      <c r="C93" s="216"/>
      <c r="F93" s="352"/>
      <c r="G93" s="352"/>
    </row>
    <row r="94" spans="1:7" ht="24" customHeight="1">
      <c r="B94" s="238"/>
      <c r="C94" s="238"/>
    </row>
    <row r="96" spans="1:7">
      <c r="B96" s="225" t="s">
        <v>579</v>
      </c>
    </row>
  </sheetData>
  <mergeCells count="12">
    <mergeCell ref="A76:A77"/>
    <mergeCell ref="B76:B77"/>
    <mergeCell ref="E4:E5"/>
    <mergeCell ref="F92:G93"/>
    <mergeCell ref="B92:B93"/>
    <mergeCell ref="A1:G1"/>
    <mergeCell ref="A2:G2"/>
    <mergeCell ref="A4:A5"/>
    <mergeCell ref="B4:B5"/>
    <mergeCell ref="C4:C5"/>
    <mergeCell ref="D4:D5"/>
    <mergeCell ref="F4:G4"/>
  </mergeCells>
  <pageMargins left="0.57999999999999996" right="0.2" top="0.38" bottom="0.38" header="0.3" footer="0.3"/>
  <pageSetup paperSize="9" scale="75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2"/>
  <sheetViews>
    <sheetView topLeftCell="A7" zoomScale="86" zoomScaleNormal="86" workbookViewId="0">
      <selection activeCell="D49" sqref="D49:E61"/>
    </sheetView>
  </sheetViews>
  <sheetFormatPr defaultRowHeight="15.75"/>
  <cols>
    <col min="1" max="1" width="8.140625" style="190" customWidth="1"/>
    <col min="2" max="2" width="52.140625" style="190" customWidth="1"/>
    <col min="3" max="3" width="12.28515625" style="190" customWidth="1"/>
    <col min="4" max="4" width="18.28515625" style="228" customWidth="1"/>
    <col min="5" max="5" width="14.28515625" style="228" customWidth="1"/>
    <col min="6" max="6" width="11" style="190" customWidth="1"/>
    <col min="7" max="7" width="9.85546875" style="190" customWidth="1"/>
    <col min="8" max="8" width="24.5703125" style="190" customWidth="1"/>
    <col min="9" max="16384" width="9.140625" style="190"/>
  </cols>
  <sheetData>
    <row r="1" spans="1:8" ht="34.5" customHeight="1">
      <c r="A1" s="354" t="s">
        <v>581</v>
      </c>
      <c r="B1" s="354"/>
      <c r="C1" s="354"/>
      <c r="D1" s="354"/>
      <c r="E1" s="354"/>
      <c r="F1" s="354"/>
      <c r="G1" s="354"/>
    </row>
    <row r="2" spans="1:8" ht="36.75" customHeight="1">
      <c r="A2" s="355" t="s">
        <v>692</v>
      </c>
      <c r="B2" s="355"/>
      <c r="C2" s="355"/>
      <c r="D2" s="355"/>
      <c r="E2" s="355"/>
      <c r="F2" s="355"/>
      <c r="G2" s="355"/>
    </row>
    <row r="4" spans="1:8" ht="27.75" customHeight="1">
      <c r="A4" s="276" t="s">
        <v>1</v>
      </c>
      <c r="B4" s="276" t="s">
        <v>2</v>
      </c>
      <c r="C4" s="276" t="s">
        <v>3</v>
      </c>
      <c r="D4" s="276" t="s">
        <v>534</v>
      </c>
      <c r="E4" s="358" t="s">
        <v>9</v>
      </c>
      <c r="F4" s="276" t="s">
        <v>679</v>
      </c>
      <c r="G4" s="276"/>
    </row>
    <row r="5" spans="1:8" s="191" customFormat="1" ht="24.75" customHeight="1">
      <c r="A5" s="276"/>
      <c r="B5" s="276"/>
      <c r="C5" s="276"/>
      <c r="D5" s="276"/>
      <c r="E5" s="359"/>
      <c r="F5" s="237" t="s">
        <v>12</v>
      </c>
      <c r="G5" s="237" t="s">
        <v>13</v>
      </c>
    </row>
    <row r="6" spans="1:8">
      <c r="A6" s="192">
        <v>1</v>
      </c>
      <c r="B6" s="192">
        <v>2</v>
      </c>
      <c r="C6" s="192">
        <v>3</v>
      </c>
      <c r="D6" s="227">
        <v>4</v>
      </c>
      <c r="E6" s="227">
        <v>5</v>
      </c>
      <c r="F6" s="192">
        <v>6</v>
      </c>
      <c r="G6" s="192">
        <v>7</v>
      </c>
    </row>
    <row r="7" spans="1:8" ht="39.75" customHeight="1">
      <c r="A7" s="198" t="s">
        <v>235</v>
      </c>
      <c r="B7" s="185" t="s">
        <v>236</v>
      </c>
      <c r="C7" s="194" t="s">
        <v>16</v>
      </c>
      <c r="D7" s="195">
        <v>14042.16</v>
      </c>
      <c r="E7" s="195">
        <f>E8+E15+E19+E20+E21</f>
        <v>11215.98</v>
      </c>
      <c r="F7" s="195">
        <f>E7-D7</f>
        <v>-2826.1800000000003</v>
      </c>
      <c r="G7" s="220">
        <f>E7/D7*100</f>
        <v>79.873609188329993</v>
      </c>
      <c r="H7" s="217"/>
    </row>
    <row r="8" spans="1:8" s="216" customFormat="1" ht="20.25" customHeight="1">
      <c r="A8" s="198" t="s">
        <v>237</v>
      </c>
      <c r="B8" s="185" t="s">
        <v>238</v>
      </c>
      <c r="C8" s="194" t="s">
        <v>16</v>
      </c>
      <c r="D8" s="195">
        <v>1483.2550000000001</v>
      </c>
      <c r="E8" s="195">
        <f>E9+E10+E11+E14</f>
        <v>902.76</v>
      </c>
      <c r="F8" s="195">
        <f t="shared" ref="F8:F48" si="0">E8-D8</f>
        <v>-580.49500000000012</v>
      </c>
      <c r="G8" s="220">
        <f t="shared" ref="G8:G48" si="1">E8/D8*100</f>
        <v>60.863438855759789</v>
      </c>
    </row>
    <row r="9" spans="1:8" ht="18" customHeight="1">
      <c r="A9" s="193" t="s">
        <v>239</v>
      </c>
      <c r="B9" s="186" t="s">
        <v>19</v>
      </c>
      <c r="C9" s="234" t="s">
        <v>16</v>
      </c>
      <c r="D9" s="197">
        <v>86.89</v>
      </c>
      <c r="E9" s="197">
        <v>4</v>
      </c>
      <c r="F9" s="197">
        <f t="shared" si="0"/>
        <v>-82.89</v>
      </c>
      <c r="G9" s="200">
        <f t="shared" si="1"/>
        <v>4.6035216940959831</v>
      </c>
    </row>
    <row r="10" spans="1:8">
      <c r="A10" s="202" t="s">
        <v>535</v>
      </c>
      <c r="B10" s="186" t="s">
        <v>267</v>
      </c>
      <c r="C10" s="234" t="s">
        <v>16</v>
      </c>
      <c r="D10" s="197">
        <v>600.79999999999995</v>
      </c>
      <c r="E10" s="197">
        <v>216.11</v>
      </c>
      <c r="F10" s="197">
        <f t="shared" si="0"/>
        <v>-384.68999999999994</v>
      </c>
      <c r="G10" s="200">
        <f t="shared" si="1"/>
        <v>35.970372836218381</v>
      </c>
    </row>
    <row r="11" spans="1:8">
      <c r="A11" s="193" t="s">
        <v>536</v>
      </c>
      <c r="B11" s="186" t="s">
        <v>23</v>
      </c>
      <c r="C11" s="234" t="s">
        <v>16</v>
      </c>
      <c r="D11" s="197">
        <v>343.30700000000002</v>
      </c>
      <c r="E11" s="197">
        <f>E12+E13</f>
        <v>235.51</v>
      </c>
      <c r="F11" s="197">
        <f t="shared" si="0"/>
        <v>-107.79700000000003</v>
      </c>
      <c r="G11" s="200">
        <f t="shared" si="1"/>
        <v>68.600407215699065</v>
      </c>
    </row>
    <row r="12" spans="1:8">
      <c r="A12" s="193" t="s">
        <v>537</v>
      </c>
      <c r="B12" s="186" t="s">
        <v>26</v>
      </c>
      <c r="C12" s="234" t="s">
        <v>16</v>
      </c>
      <c r="D12" s="197">
        <v>335.57600000000002</v>
      </c>
      <c r="E12" s="197">
        <v>235.51</v>
      </c>
      <c r="F12" s="197">
        <f t="shared" si="0"/>
        <v>-100.06600000000003</v>
      </c>
      <c r="G12" s="200">
        <f t="shared" si="1"/>
        <v>70.180823420030023</v>
      </c>
    </row>
    <row r="13" spans="1:8">
      <c r="A13" s="193" t="s">
        <v>538</v>
      </c>
      <c r="B13" s="186" t="s">
        <v>280</v>
      </c>
      <c r="C13" s="234" t="s">
        <v>16</v>
      </c>
      <c r="D13" s="197">
        <v>7.7309999999999999</v>
      </c>
      <c r="E13" s="197"/>
      <c r="F13" s="197">
        <f t="shared" si="0"/>
        <v>-7.7309999999999999</v>
      </c>
      <c r="G13" s="200">
        <f t="shared" si="1"/>
        <v>0</v>
      </c>
    </row>
    <row r="14" spans="1:8">
      <c r="A14" s="193" t="s">
        <v>680</v>
      </c>
      <c r="B14" s="186" t="s">
        <v>42</v>
      </c>
      <c r="C14" s="234" t="s">
        <v>16</v>
      </c>
      <c r="D14" s="197">
        <v>452.25900000000001</v>
      </c>
      <c r="E14" s="197">
        <v>447.14</v>
      </c>
      <c r="F14" s="197">
        <f t="shared" si="0"/>
        <v>-5.1190000000000282</v>
      </c>
      <c r="G14" s="200">
        <f t="shared" si="1"/>
        <v>98.868126449667102</v>
      </c>
    </row>
    <row r="15" spans="1:8">
      <c r="A15" s="198" t="s">
        <v>296</v>
      </c>
      <c r="B15" s="185" t="s">
        <v>49</v>
      </c>
      <c r="C15" s="194" t="s">
        <v>16</v>
      </c>
      <c r="D15" s="195">
        <v>10122.82</v>
      </c>
      <c r="E15" s="195">
        <f>E16+E17+E18</f>
        <v>7736.31</v>
      </c>
      <c r="F15" s="195">
        <f t="shared" si="0"/>
        <v>-2386.5099999999993</v>
      </c>
      <c r="G15" s="220">
        <f t="shared" si="1"/>
        <v>76.42445484558651</v>
      </c>
    </row>
    <row r="16" spans="1:8">
      <c r="A16" s="193" t="s">
        <v>297</v>
      </c>
      <c r="B16" s="186" t="s">
        <v>298</v>
      </c>
      <c r="C16" s="234" t="s">
        <v>16</v>
      </c>
      <c r="D16" s="197">
        <v>9210.92</v>
      </c>
      <c r="E16" s="197">
        <v>6943.56</v>
      </c>
      <c r="F16" s="197">
        <f t="shared" si="0"/>
        <v>-2267.3599999999997</v>
      </c>
      <c r="G16" s="200">
        <f t="shared" si="1"/>
        <v>75.384000729568825</v>
      </c>
    </row>
    <row r="17" spans="1:7">
      <c r="A17" s="193" t="s">
        <v>299</v>
      </c>
      <c r="B17" s="186" t="s">
        <v>53</v>
      </c>
      <c r="C17" s="234" t="s">
        <v>16</v>
      </c>
      <c r="D17" s="197">
        <v>911.9</v>
      </c>
      <c r="E17" s="197">
        <v>693.96</v>
      </c>
      <c r="F17" s="197">
        <f t="shared" si="0"/>
        <v>-217.93999999999994</v>
      </c>
      <c r="G17" s="200">
        <f t="shared" si="1"/>
        <v>76.100449610702938</v>
      </c>
    </row>
    <row r="18" spans="1:7">
      <c r="A18" s="193" t="s">
        <v>300</v>
      </c>
      <c r="B18" s="186" t="s">
        <v>540</v>
      </c>
      <c r="C18" s="234" t="s">
        <v>16</v>
      </c>
      <c r="D18" s="197"/>
      <c r="E18" s="197">
        <v>98.79</v>
      </c>
      <c r="F18" s="197">
        <f t="shared" si="0"/>
        <v>98.79</v>
      </c>
      <c r="G18" s="200" t="e">
        <f t="shared" si="1"/>
        <v>#DIV/0!</v>
      </c>
    </row>
    <row r="19" spans="1:7">
      <c r="A19" s="198" t="s">
        <v>304</v>
      </c>
      <c r="B19" s="185" t="s">
        <v>60</v>
      </c>
      <c r="C19" s="194" t="s">
        <v>16</v>
      </c>
      <c r="D19" s="195">
        <v>1891.1</v>
      </c>
      <c r="E19" s="195">
        <v>1930.37</v>
      </c>
      <c r="F19" s="195">
        <f t="shared" si="0"/>
        <v>39.269999999999982</v>
      </c>
      <c r="G19" s="220">
        <f t="shared" si="1"/>
        <v>102.07656919253346</v>
      </c>
    </row>
    <row r="20" spans="1:7" ht="33" customHeight="1">
      <c r="A20" s="198" t="s">
        <v>307</v>
      </c>
      <c r="B20" s="185" t="s">
        <v>541</v>
      </c>
      <c r="C20" s="194" t="s">
        <v>16</v>
      </c>
      <c r="D20" s="195">
        <v>0</v>
      </c>
      <c r="E20" s="195"/>
      <c r="F20" s="195">
        <f t="shared" si="0"/>
        <v>0</v>
      </c>
      <c r="G20" s="220" t="e">
        <f t="shared" si="1"/>
        <v>#DIV/0!</v>
      </c>
    </row>
    <row r="21" spans="1:7">
      <c r="A21" s="198" t="s">
        <v>312</v>
      </c>
      <c r="B21" s="185" t="s">
        <v>64</v>
      </c>
      <c r="C21" s="194" t="s">
        <v>16</v>
      </c>
      <c r="D21" s="195">
        <v>545.005</v>
      </c>
      <c r="E21" s="195">
        <f>E22+E23+E24+E25+E30+E31+E32+E33</f>
        <v>646.54</v>
      </c>
      <c r="F21" s="195">
        <f t="shared" si="0"/>
        <v>101.53499999999997</v>
      </c>
      <c r="G21" s="220">
        <f t="shared" si="1"/>
        <v>118.63010431096961</v>
      </c>
    </row>
    <row r="22" spans="1:7">
      <c r="A22" s="201" t="s">
        <v>313</v>
      </c>
      <c r="B22" s="18" t="s">
        <v>170</v>
      </c>
      <c r="C22" s="234" t="s">
        <v>16</v>
      </c>
      <c r="D22" s="197">
        <v>198</v>
      </c>
      <c r="E22" s="197">
        <v>130.96</v>
      </c>
      <c r="F22" s="197">
        <f t="shared" si="0"/>
        <v>-67.039999999999992</v>
      </c>
      <c r="G22" s="200">
        <f t="shared" si="1"/>
        <v>66.141414141414145</v>
      </c>
    </row>
    <row r="23" spans="1:7">
      <c r="A23" s="201" t="s">
        <v>316</v>
      </c>
      <c r="B23" s="18" t="s">
        <v>97</v>
      </c>
      <c r="C23" s="234" t="s">
        <v>16</v>
      </c>
      <c r="D23" s="197">
        <v>232.649</v>
      </c>
      <c r="E23" s="197"/>
      <c r="F23" s="197">
        <f t="shared" si="0"/>
        <v>-232.649</v>
      </c>
      <c r="G23" s="200">
        <f t="shared" si="1"/>
        <v>0</v>
      </c>
    </row>
    <row r="24" spans="1:7">
      <c r="A24" s="201" t="s">
        <v>324</v>
      </c>
      <c r="B24" s="18" t="s">
        <v>68</v>
      </c>
      <c r="C24" s="234" t="s">
        <v>16</v>
      </c>
      <c r="D24" s="197">
        <v>44.408000000000001</v>
      </c>
      <c r="E24" s="197">
        <v>215.01</v>
      </c>
      <c r="F24" s="197">
        <f t="shared" si="0"/>
        <v>170.60199999999998</v>
      </c>
      <c r="G24" s="200">
        <f t="shared" si="1"/>
        <v>484.16951900558456</v>
      </c>
    </row>
    <row r="25" spans="1:7">
      <c r="A25" s="201" t="s">
        <v>98</v>
      </c>
      <c r="B25" s="18" t="s">
        <v>76</v>
      </c>
      <c r="C25" s="234" t="s">
        <v>16</v>
      </c>
      <c r="D25" s="197">
        <v>69.900000000000006</v>
      </c>
      <c r="E25" s="197">
        <f>E26+E27</f>
        <v>46.17</v>
      </c>
      <c r="F25" s="197">
        <f t="shared" si="0"/>
        <v>-23.730000000000004</v>
      </c>
      <c r="G25" s="200">
        <f t="shared" si="1"/>
        <v>66.05150214592274</v>
      </c>
    </row>
    <row r="26" spans="1:7">
      <c r="A26" s="201" t="s">
        <v>172</v>
      </c>
      <c r="B26" s="18" t="s">
        <v>94</v>
      </c>
      <c r="C26" s="234" t="s">
        <v>16</v>
      </c>
      <c r="D26" s="197">
        <v>19.760000000000002</v>
      </c>
      <c r="E26" s="197"/>
      <c r="F26" s="197">
        <f t="shared" si="0"/>
        <v>-19.760000000000002</v>
      </c>
      <c r="G26" s="200">
        <f t="shared" si="1"/>
        <v>0</v>
      </c>
    </row>
    <row r="27" spans="1:7">
      <c r="A27" s="201" t="s">
        <v>173</v>
      </c>
      <c r="B27" s="18" t="s">
        <v>78</v>
      </c>
      <c r="C27" s="234" t="s">
        <v>16</v>
      </c>
      <c r="D27" s="197">
        <v>50.188000000000002</v>
      </c>
      <c r="E27" s="197">
        <f>E28+E29</f>
        <v>46.17</v>
      </c>
      <c r="F27" s="197">
        <f t="shared" si="0"/>
        <v>-4.0180000000000007</v>
      </c>
      <c r="G27" s="200">
        <f t="shared" si="1"/>
        <v>91.994102175818909</v>
      </c>
    </row>
    <row r="28" spans="1:7" ht="20.25" customHeight="1">
      <c r="A28" s="201" t="s">
        <v>174</v>
      </c>
      <c r="B28" s="25" t="s">
        <v>82</v>
      </c>
      <c r="C28" s="234" t="s">
        <v>16</v>
      </c>
      <c r="D28" s="197">
        <v>14.398</v>
      </c>
      <c r="E28" s="197">
        <v>21.65</v>
      </c>
      <c r="F28" s="197">
        <f t="shared" si="0"/>
        <v>7.2519999999999989</v>
      </c>
      <c r="G28" s="200">
        <f t="shared" si="1"/>
        <v>150.36810668148354</v>
      </c>
    </row>
    <row r="29" spans="1:7" ht="51" customHeight="1">
      <c r="A29" s="201" t="s">
        <v>175</v>
      </c>
      <c r="B29" s="25" t="s">
        <v>88</v>
      </c>
      <c r="C29" s="234" t="s">
        <v>16</v>
      </c>
      <c r="D29" s="197">
        <v>35.79</v>
      </c>
      <c r="E29" s="197">
        <v>24.52</v>
      </c>
      <c r="F29" s="197">
        <f t="shared" si="0"/>
        <v>-11.27</v>
      </c>
      <c r="G29" s="200">
        <f t="shared" si="1"/>
        <v>68.510757194747143</v>
      </c>
    </row>
    <row r="30" spans="1:7" ht="31.5">
      <c r="A30" s="201" t="s">
        <v>99</v>
      </c>
      <c r="B30" s="18" t="s">
        <v>215</v>
      </c>
      <c r="C30" s="234" t="s">
        <v>16</v>
      </c>
      <c r="D30" s="197"/>
      <c r="E30" s="197">
        <v>183.34</v>
      </c>
      <c r="F30" s="197">
        <f t="shared" si="0"/>
        <v>183.34</v>
      </c>
      <c r="G30" s="200" t="e">
        <f t="shared" si="1"/>
        <v>#DIV/0!</v>
      </c>
    </row>
    <row r="31" spans="1:7">
      <c r="A31" s="201" t="s">
        <v>183</v>
      </c>
      <c r="B31" s="18" t="s">
        <v>648</v>
      </c>
      <c r="C31" s="234" t="s">
        <v>16</v>
      </c>
      <c r="D31" s="197"/>
      <c r="E31" s="197">
        <v>14.55</v>
      </c>
      <c r="F31" s="197">
        <f t="shared" si="0"/>
        <v>14.55</v>
      </c>
      <c r="G31" s="200" t="e">
        <f t="shared" si="1"/>
        <v>#DIV/0!</v>
      </c>
    </row>
    <row r="32" spans="1:7" ht="18.75" customHeight="1">
      <c r="A32" s="201" t="s">
        <v>184</v>
      </c>
      <c r="B32" s="18" t="s">
        <v>649</v>
      </c>
      <c r="C32" s="234" t="s">
        <v>16</v>
      </c>
      <c r="D32" s="197"/>
      <c r="E32" s="197">
        <v>16.510000000000002</v>
      </c>
      <c r="F32" s="197">
        <f t="shared" si="0"/>
        <v>16.510000000000002</v>
      </c>
      <c r="G32" s="200" t="e">
        <f t="shared" si="1"/>
        <v>#DIV/0!</v>
      </c>
    </row>
    <row r="33" spans="1:7" ht="19.5" customHeight="1">
      <c r="A33" s="201" t="s">
        <v>185</v>
      </c>
      <c r="B33" s="18" t="s">
        <v>92</v>
      </c>
      <c r="C33" s="234" t="s">
        <v>16</v>
      </c>
      <c r="D33" s="197"/>
      <c r="E33" s="197">
        <v>40</v>
      </c>
      <c r="F33" s="197">
        <f t="shared" si="0"/>
        <v>40</v>
      </c>
      <c r="G33" s="200" t="e">
        <f t="shared" si="1"/>
        <v>#DIV/0!</v>
      </c>
    </row>
    <row r="34" spans="1:7" hidden="1">
      <c r="A34" s="201" t="s">
        <v>185</v>
      </c>
      <c r="B34" s="186" t="s">
        <v>550</v>
      </c>
      <c r="C34" s="234" t="s">
        <v>16</v>
      </c>
      <c r="D34" s="197"/>
      <c r="E34" s="197"/>
      <c r="F34" s="195">
        <f t="shared" si="0"/>
        <v>0</v>
      </c>
      <c r="G34" s="220" t="e">
        <f t="shared" si="1"/>
        <v>#DIV/0!</v>
      </c>
    </row>
    <row r="35" spans="1:7" ht="31.5" hidden="1">
      <c r="A35" s="201" t="s">
        <v>549</v>
      </c>
      <c r="B35" s="186" t="s">
        <v>551</v>
      </c>
      <c r="C35" s="234" t="s">
        <v>16</v>
      </c>
      <c r="D35" s="197"/>
      <c r="E35" s="197"/>
      <c r="F35" s="195">
        <f t="shared" si="0"/>
        <v>0</v>
      </c>
      <c r="G35" s="220" t="e">
        <f t="shared" si="1"/>
        <v>#DIV/0!</v>
      </c>
    </row>
    <row r="36" spans="1:7">
      <c r="A36" s="198" t="s">
        <v>100</v>
      </c>
      <c r="B36" s="185" t="s">
        <v>101</v>
      </c>
      <c r="C36" s="234" t="s">
        <v>16</v>
      </c>
      <c r="D36" s="195">
        <v>588.54499999999996</v>
      </c>
      <c r="E36" s="195">
        <f>E37</f>
        <v>691.7</v>
      </c>
      <c r="F36" s="197">
        <f t="shared" si="0"/>
        <v>103.15500000000009</v>
      </c>
      <c r="G36" s="200">
        <f t="shared" si="1"/>
        <v>117.52712197028265</v>
      </c>
    </row>
    <row r="37" spans="1:7" ht="20.25" customHeight="1">
      <c r="A37" s="198">
        <v>6</v>
      </c>
      <c r="B37" s="185" t="s">
        <v>387</v>
      </c>
      <c r="C37" s="234" t="s">
        <v>16</v>
      </c>
      <c r="D37" s="195">
        <v>588.54499999999996</v>
      </c>
      <c r="E37" s="195">
        <f>E41+E42+E43</f>
        <v>691.7</v>
      </c>
      <c r="F37" s="197">
        <f t="shared" si="0"/>
        <v>103.15500000000009</v>
      </c>
      <c r="G37" s="200">
        <f t="shared" si="1"/>
        <v>117.52712197028265</v>
      </c>
    </row>
    <row r="38" spans="1:7" ht="31.5">
      <c r="A38" s="193" t="s">
        <v>388</v>
      </c>
      <c r="B38" s="186" t="s">
        <v>394</v>
      </c>
      <c r="C38" s="234" t="s">
        <v>16</v>
      </c>
      <c r="D38" s="197">
        <v>0</v>
      </c>
      <c r="E38" s="197"/>
      <c r="F38" s="197">
        <f t="shared" si="0"/>
        <v>0</v>
      </c>
      <c r="G38" s="200" t="e">
        <f t="shared" si="1"/>
        <v>#DIV/0!</v>
      </c>
    </row>
    <row r="39" spans="1:7">
      <c r="A39" s="193" t="s">
        <v>393</v>
      </c>
      <c r="B39" s="186" t="s">
        <v>53</v>
      </c>
      <c r="C39" s="234" t="s">
        <v>16</v>
      </c>
      <c r="D39" s="197">
        <v>0</v>
      </c>
      <c r="E39" s="197"/>
      <c r="F39" s="197">
        <f t="shared" si="0"/>
        <v>0</v>
      </c>
      <c r="G39" s="200" t="e">
        <f t="shared" si="1"/>
        <v>#DIV/0!</v>
      </c>
    </row>
    <row r="40" spans="1:7">
      <c r="A40" s="202" t="s">
        <v>395</v>
      </c>
      <c r="B40" s="186" t="s">
        <v>540</v>
      </c>
      <c r="C40" s="234"/>
      <c r="D40" s="197">
        <v>0</v>
      </c>
      <c r="E40" s="197"/>
      <c r="F40" s="197">
        <f t="shared" si="0"/>
        <v>0</v>
      </c>
      <c r="G40" s="200" t="e">
        <f t="shared" si="1"/>
        <v>#DIV/0!</v>
      </c>
    </row>
    <row r="41" spans="1:7">
      <c r="A41" s="193" t="s">
        <v>397</v>
      </c>
      <c r="B41" s="187" t="s">
        <v>336</v>
      </c>
      <c r="C41" s="234" t="s">
        <v>16</v>
      </c>
      <c r="D41" s="197">
        <v>100.1</v>
      </c>
      <c r="E41" s="197"/>
      <c r="F41" s="197">
        <f t="shared" si="0"/>
        <v>-100.1</v>
      </c>
      <c r="G41" s="200">
        <f t="shared" si="1"/>
        <v>0</v>
      </c>
    </row>
    <row r="42" spans="1:7">
      <c r="A42" s="202" t="s">
        <v>399</v>
      </c>
      <c r="B42" s="187" t="s">
        <v>552</v>
      </c>
      <c r="C42" s="234" t="s">
        <v>16</v>
      </c>
      <c r="D42" s="197">
        <v>61.88</v>
      </c>
      <c r="E42" s="197">
        <v>150</v>
      </c>
      <c r="F42" s="197">
        <f t="shared" si="0"/>
        <v>88.12</v>
      </c>
      <c r="G42" s="200">
        <f t="shared" si="1"/>
        <v>242.40465416936004</v>
      </c>
    </row>
    <row r="43" spans="1:7">
      <c r="A43" s="203" t="s">
        <v>404</v>
      </c>
      <c r="B43" s="186" t="s">
        <v>519</v>
      </c>
      <c r="C43" s="234" t="s">
        <v>16</v>
      </c>
      <c r="D43" s="197">
        <v>426.565</v>
      </c>
      <c r="E43" s="197">
        <f>E44+E45+E46+E47</f>
        <v>541.70000000000005</v>
      </c>
      <c r="F43" s="197">
        <f t="shared" si="0"/>
        <v>115.13500000000005</v>
      </c>
      <c r="G43" s="200">
        <f t="shared" si="1"/>
        <v>126.99119712118905</v>
      </c>
    </row>
    <row r="44" spans="1:7" ht="18" customHeight="1">
      <c r="A44" s="203" t="s">
        <v>406</v>
      </c>
      <c r="B44" s="186" t="s">
        <v>555</v>
      </c>
      <c r="C44" s="234" t="s">
        <v>16</v>
      </c>
      <c r="D44" s="197">
        <v>8.5719999999999992</v>
      </c>
      <c r="E44" s="197">
        <v>7.73</v>
      </c>
      <c r="F44" s="197">
        <f t="shared" si="0"/>
        <v>-0.84199999999999875</v>
      </c>
      <c r="G44" s="200">
        <f t="shared" si="1"/>
        <v>90.177321511899223</v>
      </c>
    </row>
    <row r="45" spans="1:7" ht="18" customHeight="1">
      <c r="A45" s="193" t="s">
        <v>687</v>
      </c>
      <c r="B45" s="186" t="s">
        <v>556</v>
      </c>
      <c r="C45" s="234" t="s">
        <v>16</v>
      </c>
      <c r="D45" s="197">
        <v>407.57</v>
      </c>
      <c r="E45" s="197">
        <v>515.96</v>
      </c>
      <c r="F45" s="197">
        <f t="shared" si="0"/>
        <v>108.39000000000004</v>
      </c>
      <c r="G45" s="200">
        <f t="shared" si="1"/>
        <v>126.59420467649728</v>
      </c>
    </row>
    <row r="46" spans="1:7" ht="18" customHeight="1">
      <c r="A46" s="193" t="s">
        <v>688</v>
      </c>
      <c r="B46" s="186" t="s">
        <v>557</v>
      </c>
      <c r="C46" s="234" t="s">
        <v>16</v>
      </c>
      <c r="D46" s="197">
        <v>8.1760000000000002</v>
      </c>
      <c r="E46" s="197">
        <v>15.76</v>
      </c>
      <c r="F46" s="197">
        <f t="shared" si="0"/>
        <v>7.5839999999999996</v>
      </c>
      <c r="G46" s="200">
        <f t="shared" si="1"/>
        <v>192.7592954990215</v>
      </c>
    </row>
    <row r="47" spans="1:7" ht="21" customHeight="1">
      <c r="A47" s="193" t="s">
        <v>689</v>
      </c>
      <c r="B47" s="186" t="s">
        <v>558</v>
      </c>
      <c r="C47" s="234" t="s">
        <v>16</v>
      </c>
      <c r="D47" s="197">
        <v>2.25</v>
      </c>
      <c r="E47" s="197">
        <v>2.25</v>
      </c>
      <c r="F47" s="197">
        <f t="shared" si="0"/>
        <v>0</v>
      </c>
      <c r="G47" s="200">
        <f t="shared" si="1"/>
        <v>100</v>
      </c>
    </row>
    <row r="48" spans="1:7" ht="18" hidden="1" customHeight="1">
      <c r="A48" s="193" t="s">
        <v>559</v>
      </c>
      <c r="B48" s="186" t="s">
        <v>560</v>
      </c>
      <c r="C48" s="234"/>
      <c r="D48" s="197"/>
      <c r="E48" s="197"/>
      <c r="F48" s="197">
        <f t="shared" si="0"/>
        <v>0</v>
      </c>
      <c r="G48" s="200" t="e">
        <f t="shared" si="1"/>
        <v>#DIV/0!</v>
      </c>
    </row>
    <row r="49" spans="1:7">
      <c r="A49" s="198" t="s">
        <v>143</v>
      </c>
      <c r="B49" s="185" t="s">
        <v>144</v>
      </c>
      <c r="C49" s="194" t="s">
        <v>16</v>
      </c>
      <c r="D49" s="195">
        <f>D7+D37</f>
        <v>14630.705</v>
      </c>
      <c r="E49" s="195">
        <f>E36+E7</f>
        <v>11907.68</v>
      </c>
      <c r="F49" s="195">
        <f t="shared" ref="F49:F60" si="2">E49-D49</f>
        <v>-2723.0249999999996</v>
      </c>
      <c r="G49" s="220">
        <f t="shared" ref="G49:G54" si="3">E49/D49*100</f>
        <v>81.388285800308324</v>
      </c>
    </row>
    <row r="50" spans="1:7">
      <c r="A50" s="198" t="s">
        <v>145</v>
      </c>
      <c r="B50" s="185" t="s">
        <v>146</v>
      </c>
      <c r="C50" s="194" t="s">
        <v>16</v>
      </c>
      <c r="D50" s="195">
        <v>300</v>
      </c>
      <c r="E50" s="195">
        <f>E51-E49</f>
        <v>1803.0643600000003</v>
      </c>
      <c r="F50" s="195">
        <f t="shared" si="2"/>
        <v>1503.0643600000003</v>
      </c>
      <c r="G50" s="220">
        <f>E50/D50*100</f>
        <v>601.0214533333334</v>
      </c>
    </row>
    <row r="51" spans="1:7">
      <c r="A51" s="198" t="s">
        <v>147</v>
      </c>
      <c r="B51" s="185" t="s">
        <v>480</v>
      </c>
      <c r="C51" s="194" t="s">
        <v>16</v>
      </c>
      <c r="D51" s="195">
        <f>D49+D50</f>
        <v>14930.705</v>
      </c>
      <c r="E51" s="195">
        <f>E53</f>
        <v>13710.744360000001</v>
      </c>
      <c r="F51" s="195">
        <f t="shared" si="2"/>
        <v>-1219.9606399999993</v>
      </c>
      <c r="G51" s="220">
        <f t="shared" si="3"/>
        <v>91.829182613948916</v>
      </c>
    </row>
    <row r="52" spans="1:7">
      <c r="A52" s="348" t="s">
        <v>149</v>
      </c>
      <c r="B52" s="350" t="s">
        <v>150</v>
      </c>
      <c r="C52" s="194" t="s">
        <v>151</v>
      </c>
      <c r="D52" s="195">
        <v>8546.6</v>
      </c>
      <c r="E52" s="195">
        <v>7971.3630000000003</v>
      </c>
      <c r="F52" s="195">
        <f t="shared" si="2"/>
        <v>-575.23700000000008</v>
      </c>
      <c r="G52" s="220">
        <f t="shared" si="3"/>
        <v>93.269405377577058</v>
      </c>
    </row>
    <row r="53" spans="1:7">
      <c r="A53" s="349"/>
      <c r="B53" s="351"/>
      <c r="C53" s="194" t="s">
        <v>16</v>
      </c>
      <c r="D53" s="195">
        <v>14930.71</v>
      </c>
      <c r="E53" s="195">
        <f>E52*1.72</f>
        <v>13710.744360000001</v>
      </c>
      <c r="F53" s="197">
        <f t="shared" si="2"/>
        <v>-1219.9656399999985</v>
      </c>
      <c r="G53" s="200">
        <f t="shared" si="3"/>
        <v>91.829151862168658</v>
      </c>
    </row>
    <row r="54" spans="1:7">
      <c r="A54" s="198" t="s">
        <v>152</v>
      </c>
      <c r="B54" s="185" t="s">
        <v>153</v>
      </c>
      <c r="C54" s="194" t="s">
        <v>485</v>
      </c>
      <c r="D54" s="204">
        <f>(D49+D50)/D52</f>
        <v>1.7469759904523436</v>
      </c>
      <c r="E54" s="204">
        <f>E53/E52</f>
        <v>1.72</v>
      </c>
      <c r="F54" s="197">
        <f t="shared" si="2"/>
        <v>-2.6975990452343668E-2</v>
      </c>
      <c r="G54" s="200">
        <f t="shared" si="3"/>
        <v>98.455846525666402</v>
      </c>
    </row>
    <row r="55" spans="1:7">
      <c r="A55" s="193"/>
      <c r="B55" s="186" t="s">
        <v>486</v>
      </c>
      <c r="C55" s="234"/>
      <c r="D55" s="206"/>
      <c r="E55" s="206"/>
      <c r="F55" s="205"/>
      <c r="G55" s="196"/>
    </row>
    <row r="56" spans="1:7" ht="33" customHeight="1">
      <c r="A56" s="198">
        <v>7</v>
      </c>
      <c r="B56" s="185" t="s">
        <v>155</v>
      </c>
      <c r="C56" s="194" t="s">
        <v>156</v>
      </c>
      <c r="D56" s="218">
        <v>9</v>
      </c>
      <c r="E56" s="218">
        <f>E57</f>
        <v>6</v>
      </c>
      <c r="F56" s="195">
        <f t="shared" si="2"/>
        <v>-3</v>
      </c>
      <c r="G56" s="199">
        <f t="shared" ref="G56:G60" si="4">F56/D56*100</f>
        <v>-33.333333333333329</v>
      </c>
    </row>
    <row r="57" spans="1:7" ht="21" customHeight="1">
      <c r="A57" s="201" t="s">
        <v>157</v>
      </c>
      <c r="B57" s="186" t="s">
        <v>487</v>
      </c>
      <c r="C57" s="234" t="s">
        <v>156</v>
      </c>
      <c r="D57" s="207">
        <v>9</v>
      </c>
      <c r="E57" s="207">
        <v>6</v>
      </c>
      <c r="F57" s="197">
        <f t="shared" si="2"/>
        <v>-3</v>
      </c>
      <c r="G57" s="196">
        <f t="shared" si="4"/>
        <v>-33.333333333333329</v>
      </c>
    </row>
    <row r="58" spans="1:7" ht="21" customHeight="1">
      <c r="A58" s="201" t="s">
        <v>159</v>
      </c>
      <c r="B58" s="186" t="s">
        <v>488</v>
      </c>
      <c r="C58" s="234" t="s">
        <v>156</v>
      </c>
      <c r="D58" s="207"/>
      <c r="E58" s="207"/>
      <c r="F58" s="197"/>
      <c r="G58" s="196"/>
    </row>
    <row r="59" spans="1:7" ht="18.75" customHeight="1">
      <c r="A59" s="219" t="s">
        <v>161</v>
      </c>
      <c r="B59" s="185" t="s">
        <v>162</v>
      </c>
      <c r="C59" s="194" t="s">
        <v>31</v>
      </c>
      <c r="D59" s="223">
        <f>(D16+D38)/12/D56*1000</f>
        <v>85286.296296296307</v>
      </c>
      <c r="E59" s="223">
        <f>E60</f>
        <v>105206</v>
      </c>
      <c r="F59" s="195">
        <f t="shared" si="2"/>
        <v>19919.703703703693</v>
      </c>
      <c r="G59" s="199">
        <f t="shared" si="4"/>
        <v>23.356277114555319</v>
      </c>
    </row>
    <row r="60" spans="1:7" ht="19.5" customHeight="1">
      <c r="A60" s="201" t="s">
        <v>163</v>
      </c>
      <c r="B60" s="186" t="s">
        <v>487</v>
      </c>
      <c r="C60" s="234" t="s">
        <v>31</v>
      </c>
      <c r="D60" s="221">
        <f>D16/D57/12*1000</f>
        <v>85286.296296296307</v>
      </c>
      <c r="E60" s="221">
        <v>105206</v>
      </c>
      <c r="F60" s="197">
        <f t="shared" si="2"/>
        <v>19919.703703703693</v>
      </c>
      <c r="G60" s="196">
        <f t="shared" si="4"/>
        <v>23.356277114555319</v>
      </c>
    </row>
    <row r="61" spans="1:7" ht="19.5" customHeight="1">
      <c r="A61" s="201" t="s">
        <v>164</v>
      </c>
      <c r="B61" s="186" t="s">
        <v>488</v>
      </c>
      <c r="C61" s="234" t="s">
        <v>31</v>
      </c>
      <c r="D61" s="221"/>
      <c r="E61" s="221"/>
      <c r="F61" s="222"/>
      <c r="G61" s="196"/>
    </row>
    <row r="62" spans="1:7" ht="12" customHeight="1">
      <c r="A62" s="208"/>
      <c r="B62" s="211"/>
      <c r="C62" s="212"/>
      <c r="D62" s="213"/>
      <c r="E62" s="213"/>
      <c r="F62" s="214"/>
      <c r="G62" s="215"/>
    </row>
    <row r="63" spans="1:7">
      <c r="A63" s="208"/>
      <c r="B63" s="188"/>
      <c r="C63" s="209"/>
      <c r="F63" s="209"/>
      <c r="G63" s="209"/>
    </row>
    <row r="64" spans="1:7" ht="18.75">
      <c r="A64" s="210"/>
      <c r="B64" s="189" t="s">
        <v>524</v>
      </c>
      <c r="C64" s="189"/>
      <c r="D64" s="226"/>
      <c r="E64" s="226"/>
      <c r="F64" s="263" t="s">
        <v>525</v>
      </c>
      <c r="G64" s="189"/>
    </row>
    <row r="65" spans="1:7" ht="13.5" customHeight="1">
      <c r="A65" s="189"/>
      <c r="B65" s="189"/>
      <c r="C65" s="189"/>
      <c r="D65" s="226"/>
      <c r="E65" s="226"/>
      <c r="F65" s="263"/>
      <c r="G65" s="189"/>
    </row>
    <row r="66" spans="1:7" ht="22.5" customHeight="1">
      <c r="A66" s="189"/>
      <c r="B66" s="189" t="s">
        <v>577</v>
      </c>
      <c r="C66" s="189"/>
      <c r="D66" s="226"/>
      <c r="E66" s="226"/>
      <c r="F66" s="263" t="s">
        <v>578</v>
      </c>
      <c r="G66" s="189"/>
    </row>
    <row r="67" spans="1:7" ht="19.5" customHeight="1"/>
    <row r="68" spans="1:7" ht="11.25" customHeight="1">
      <c r="B68" s="353" t="s">
        <v>526</v>
      </c>
      <c r="C68" s="216"/>
      <c r="F68" s="352" t="s">
        <v>527</v>
      </c>
      <c r="G68" s="352"/>
    </row>
    <row r="69" spans="1:7" ht="24.75" customHeight="1">
      <c r="B69" s="353"/>
      <c r="C69" s="216"/>
      <c r="F69" s="352"/>
      <c r="G69" s="352"/>
    </row>
    <row r="70" spans="1:7" ht="24" customHeight="1">
      <c r="B70" s="238"/>
      <c r="C70" s="238"/>
    </row>
    <row r="72" spans="1:7">
      <c r="B72" s="225" t="s">
        <v>579</v>
      </c>
    </row>
  </sheetData>
  <mergeCells count="12">
    <mergeCell ref="A52:A53"/>
    <mergeCell ref="B52:B53"/>
    <mergeCell ref="E4:E5"/>
    <mergeCell ref="F68:G69"/>
    <mergeCell ref="B68:B69"/>
    <mergeCell ref="A1:G1"/>
    <mergeCell ref="A2:G2"/>
    <mergeCell ref="A4:A5"/>
    <mergeCell ref="B4:B5"/>
    <mergeCell ref="C4:C5"/>
    <mergeCell ref="D4:D5"/>
    <mergeCell ref="F4:G4"/>
  </mergeCells>
  <pageMargins left="0.6" right="0.2" top="0.57999999999999996" bottom="0.38" header="0.3" footer="0.3"/>
  <pageSetup paperSize="9" scale="7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АСП ГУ</vt:lpstr>
      <vt:lpstr>ЧГУ</vt:lpstr>
      <vt:lpstr>КГВ</vt:lpstr>
      <vt:lpstr>ИГВ</vt:lpstr>
      <vt:lpstr>Тариф АГУ СГУ ПГУ 2018ж каза</vt:lpstr>
      <vt:lpstr>Тариф ЧГУ 2018ж каза</vt:lpstr>
      <vt:lpstr>Тариф ИГВ 2018ж каза</vt:lpstr>
      <vt:lpstr>Тариф АГУ СГУ ПГУ русс2018г</vt:lpstr>
      <vt:lpstr>Тариф ЧГУ русс2018г</vt:lpstr>
      <vt:lpstr>Тариф ИГВ русс2018г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</dc:creator>
  <cp:lastModifiedBy>01</cp:lastModifiedBy>
  <cp:lastPrinted>2018-12-11T10:47:13Z</cp:lastPrinted>
  <dcterms:created xsi:type="dcterms:W3CDTF">2018-05-15T05:47:30Z</dcterms:created>
  <dcterms:modified xsi:type="dcterms:W3CDTF">2018-12-11T10:48:10Z</dcterms:modified>
</cp:coreProperties>
</file>