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КПУ" sheetId="1" r:id="rId1"/>
    <sheet name="Лист3" sheetId="3" r:id="rId2"/>
  </sheets>
  <calcPr calcId="145621" refMode="R1C1"/>
</workbook>
</file>

<file path=xl/calcChain.xml><?xml version="1.0" encoding="utf-8"?>
<calcChain xmlns="http://schemas.openxmlformats.org/spreadsheetml/2006/main">
  <c r="F61" i="1" l="1"/>
  <c r="G60" i="1"/>
  <c r="F60" i="1"/>
  <c r="G59" i="1"/>
  <c r="F59" i="1"/>
  <c r="G58" i="1"/>
  <c r="F58" i="1"/>
  <c r="G54" i="1"/>
  <c r="F54" i="1"/>
  <c r="G53" i="1"/>
  <c r="F53" i="1"/>
  <c r="G52" i="1"/>
  <c r="F52" i="1"/>
  <c r="E51" i="1"/>
  <c r="F51" i="1" s="1"/>
  <c r="G50" i="1"/>
  <c r="F50" i="1"/>
  <c r="G49" i="1"/>
  <c r="F49" i="1"/>
  <c r="G48" i="1"/>
  <c r="F48" i="1"/>
  <c r="E47" i="1"/>
  <c r="G47" i="1" s="1"/>
  <c r="E46" i="1"/>
  <c r="F46" i="1" s="1"/>
  <c r="E45" i="1"/>
  <c r="G45" i="1" s="1"/>
  <c r="E44" i="1"/>
  <c r="F44" i="1" s="1"/>
  <c r="E43" i="1"/>
  <c r="G43" i="1" s="1"/>
  <c r="G42" i="1"/>
  <c r="F42" i="1"/>
  <c r="E41" i="1"/>
  <c r="F41" i="1" s="1"/>
  <c r="F40" i="1"/>
  <c r="E39" i="1"/>
  <c r="F39" i="1" s="1"/>
  <c r="G38" i="1"/>
  <c r="F38" i="1"/>
  <c r="D36" i="1"/>
  <c r="D35" i="1"/>
  <c r="F34" i="1"/>
  <c r="F33" i="1"/>
  <c r="G32" i="1"/>
  <c r="F32" i="1"/>
  <c r="G31" i="1"/>
  <c r="F31" i="1"/>
  <c r="E30" i="1"/>
  <c r="G30" i="1" s="1"/>
  <c r="G29" i="1"/>
  <c r="F29" i="1"/>
  <c r="D27" i="1"/>
  <c r="E26" i="1"/>
  <c r="F26" i="1" s="1"/>
  <c r="E25" i="1"/>
  <c r="G25" i="1" s="1"/>
  <c r="E24" i="1"/>
  <c r="F24" i="1" s="1"/>
  <c r="D23" i="1"/>
  <c r="G22" i="1"/>
  <c r="F22" i="1"/>
  <c r="E20" i="1"/>
  <c r="D20" i="1"/>
  <c r="G19" i="1"/>
  <c r="F19" i="1"/>
  <c r="F18" i="1"/>
  <c r="E17" i="1"/>
  <c r="F17" i="1" s="1"/>
  <c r="G16" i="1"/>
  <c r="F16" i="1"/>
  <c r="D14" i="1"/>
  <c r="G13" i="1"/>
  <c r="F13" i="1"/>
  <c r="G12" i="1"/>
  <c r="F12" i="1"/>
  <c r="G11" i="1"/>
  <c r="F11" i="1"/>
  <c r="G10" i="1"/>
  <c r="F10" i="1"/>
  <c r="G9" i="1"/>
  <c r="F9" i="1"/>
  <c r="E8" i="1"/>
  <c r="D8" i="1"/>
  <c r="D6" i="1" l="1"/>
  <c r="E27" i="1"/>
  <c r="F27" i="1" s="1"/>
  <c r="E36" i="1"/>
  <c r="E35" i="1" s="1"/>
  <c r="F35" i="1" s="1"/>
  <c r="G8" i="1"/>
  <c r="E14" i="1"/>
  <c r="G20" i="1"/>
  <c r="E23" i="1"/>
  <c r="G23" i="1" s="1"/>
  <c r="G36" i="1"/>
  <c r="G51" i="1"/>
  <c r="D55" i="1"/>
  <c r="D57" i="1" s="1"/>
  <c r="G57" i="1" s="1"/>
  <c r="F57" i="1"/>
  <c r="F8" i="1"/>
  <c r="F14" i="1"/>
  <c r="G17" i="1"/>
  <c r="F20" i="1"/>
  <c r="G24" i="1"/>
  <c r="F25" i="1"/>
  <c r="G26" i="1"/>
  <c r="F30" i="1"/>
  <c r="F36" i="1"/>
  <c r="G39" i="1"/>
  <c r="G41" i="1"/>
  <c r="F43" i="1"/>
  <c r="G44" i="1"/>
  <c r="F45" i="1"/>
  <c r="G46" i="1"/>
  <c r="F47" i="1"/>
  <c r="G35" i="1" l="1"/>
  <c r="G27" i="1"/>
  <c r="F23" i="1"/>
  <c r="G14" i="1"/>
  <c r="E6" i="1"/>
  <c r="G6" i="1" l="1"/>
  <c r="F6" i="1"/>
  <c r="E55" i="1"/>
  <c r="E56" i="1" l="1"/>
  <c r="F56" i="1" s="1"/>
  <c r="G55" i="1"/>
  <c r="F55" i="1"/>
</calcChain>
</file>

<file path=xl/sharedStrings.xml><?xml version="1.0" encoding="utf-8"?>
<sst xmlns="http://schemas.openxmlformats.org/spreadsheetml/2006/main" count="172" uniqueCount="115">
  <si>
    <t xml:space="preserve">Информация о ходе исполнения тарифной сметы за 1-е полугодие 2020 года  </t>
  </si>
  <si>
    <t>на услуги подачи воды по распределительным сетям Каменского производственного участка</t>
  </si>
  <si>
    <t>№ п/п</t>
  </si>
  <si>
    <t>Наименование показателей тарифной сметы</t>
  </si>
  <si>
    <t xml:space="preserve">Ед.изм </t>
  </si>
  <si>
    <t>Предусмотрено в утвержденной  тарифной смете на 2020 год</t>
  </si>
  <si>
    <t>Факт за 1-е полугодие 2020г</t>
  </si>
  <si>
    <t>отклонение +/-</t>
  </si>
  <si>
    <t>%</t>
  </si>
  <si>
    <t>I.</t>
  </si>
  <si>
    <t>Затраты на производство товаров и предоставление регулируемых услуг, всего</t>
  </si>
  <si>
    <t>тыс. тенге</t>
  </si>
  <si>
    <t>в том числе</t>
  </si>
  <si>
    <t>1.</t>
  </si>
  <si>
    <t>Материальные затраты всего в том числе</t>
  </si>
  <si>
    <t>1.1</t>
  </si>
  <si>
    <t>Сырье и материалы</t>
  </si>
  <si>
    <t>1.2</t>
  </si>
  <si>
    <t>Электроэнергия</t>
  </si>
  <si>
    <t>1.3</t>
  </si>
  <si>
    <t>Горюче-смазочные материалы</t>
  </si>
  <si>
    <t>1.4</t>
  </si>
  <si>
    <t>Химические реагенты</t>
  </si>
  <si>
    <t>1.5</t>
  </si>
  <si>
    <t>Запасные части для автотехники</t>
  </si>
  <si>
    <t>Затраты на оплату труда всего</t>
  </si>
  <si>
    <t>2.1</t>
  </si>
  <si>
    <t>Заработная плата</t>
  </si>
  <si>
    <t>2.2</t>
  </si>
  <si>
    <t>Социальный налог и отчисления</t>
  </si>
  <si>
    <t>2.3</t>
  </si>
  <si>
    <t>Отчисления ОСМС</t>
  </si>
  <si>
    <t>3.</t>
  </si>
  <si>
    <t xml:space="preserve">Амортизация </t>
  </si>
  <si>
    <t xml:space="preserve">Ремонт, всего </t>
  </si>
  <si>
    <t>4.1</t>
  </si>
  <si>
    <t>Кап.ремонт, не приводящий к росту стоимости основных фондов</t>
  </si>
  <si>
    <t>5.</t>
  </si>
  <si>
    <t>Услуги сторонних организаций производственного характера</t>
  </si>
  <si>
    <t>5.1</t>
  </si>
  <si>
    <t>Выплаты за разъездной характер работы</t>
  </si>
  <si>
    <t>5.2</t>
  </si>
  <si>
    <t>затраты на поверку и аттестацию приборов учета, лаборатории (анализ воды, тех.осмотр машин, поверка, аттестация, актуализация)</t>
  </si>
  <si>
    <t>5.3</t>
  </si>
  <si>
    <t>охрана труда и техника безопасности</t>
  </si>
  <si>
    <t>5.4</t>
  </si>
  <si>
    <t>Другие затраты, всего</t>
  </si>
  <si>
    <t>5.4.1.</t>
  </si>
  <si>
    <t>коммунальные услуги (газ и канализ)</t>
  </si>
  <si>
    <t>5.4.2.</t>
  </si>
  <si>
    <t>обязательные виды страхования</t>
  </si>
  <si>
    <t>тыс.тенге</t>
  </si>
  <si>
    <t>5.4.3.</t>
  </si>
  <si>
    <t>Услуги по охране объекта н/ст и лаборатории</t>
  </si>
  <si>
    <t>5.4.4.</t>
  </si>
  <si>
    <t>Услуги по сервисн. обслуж.систем видеонабл.и охран. сигнализации</t>
  </si>
  <si>
    <t>5.4.5.</t>
  </si>
  <si>
    <t>5.4.6.</t>
  </si>
  <si>
    <t>II</t>
  </si>
  <si>
    <t>Расходы периода, всего</t>
  </si>
  <si>
    <t>6.</t>
  </si>
  <si>
    <t xml:space="preserve">Общие административные расходы всего </t>
  </si>
  <si>
    <t>6.1</t>
  </si>
  <si>
    <t>З/пл адм.персонала</t>
  </si>
  <si>
    <t>6.2</t>
  </si>
  <si>
    <t>6.3</t>
  </si>
  <si>
    <t>6.4</t>
  </si>
  <si>
    <t>Налоговые платежи</t>
  </si>
  <si>
    <t>6.5</t>
  </si>
  <si>
    <t>6.6</t>
  </si>
  <si>
    <t>Коммунальные услуги (газ и электроэнергия)</t>
  </si>
  <si>
    <t>6.7</t>
  </si>
  <si>
    <t>Командировочные расходы (полевые)</t>
  </si>
  <si>
    <t>6.8</t>
  </si>
  <si>
    <t>Расходы на периодическую печать</t>
  </si>
  <si>
    <t>6.9</t>
  </si>
  <si>
    <t>Услуги связи</t>
  </si>
  <si>
    <t>6.10</t>
  </si>
  <si>
    <t>Соправождение 1-С Бухгалтерия, изготовление паспортов, информационные услуги</t>
  </si>
  <si>
    <t>6.11</t>
  </si>
  <si>
    <t>Услуги банка</t>
  </si>
  <si>
    <t>6.12</t>
  </si>
  <si>
    <t>Обслуживание выч.техники</t>
  </si>
  <si>
    <t>6.13</t>
  </si>
  <si>
    <t>Аренда основных средств</t>
  </si>
  <si>
    <t>6.14</t>
  </si>
  <si>
    <t>Расходы на содержание легкового автотранспорта</t>
  </si>
  <si>
    <t>6.15</t>
  </si>
  <si>
    <t>Подготовка кадров</t>
  </si>
  <si>
    <t>6.16</t>
  </si>
  <si>
    <t>Отчисления в фонд ликвидации месторождени</t>
  </si>
  <si>
    <t>6.17</t>
  </si>
  <si>
    <t>Канцелярские товары</t>
  </si>
  <si>
    <t>III</t>
  </si>
  <si>
    <t>Всего затрат</t>
  </si>
  <si>
    <t>Тыс.тенге</t>
  </si>
  <si>
    <t>IV</t>
  </si>
  <si>
    <t xml:space="preserve">Прибыль </t>
  </si>
  <si>
    <t>V</t>
  </si>
  <si>
    <t>Всего доходов</t>
  </si>
  <si>
    <t>Тыс. тенге</t>
  </si>
  <si>
    <t>VI</t>
  </si>
  <si>
    <t>Объемы оказываемых услуг</t>
  </si>
  <si>
    <t>Тыс /м³</t>
  </si>
  <si>
    <t>VII</t>
  </si>
  <si>
    <t>Нормативно технические потери</t>
  </si>
  <si>
    <t>тыс.м3</t>
  </si>
  <si>
    <t>VIII</t>
  </si>
  <si>
    <t>Тариф (без НДС)</t>
  </si>
  <si>
    <t xml:space="preserve">Тенге /м³ </t>
  </si>
  <si>
    <t>Т.Кажгалиев</t>
  </si>
  <si>
    <t>Исп.Кофанова ТС</t>
  </si>
  <si>
    <t>И.о. директора</t>
  </si>
  <si>
    <t>Компенсирующий тариф (без НДС)</t>
  </si>
  <si>
    <t xml:space="preserve">Западно-Казахстанского филиала РГП "Казводхоз"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</si>
</sst>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sz val="9"/>
      <color theme="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0" xfId="0" applyFont="1" applyFill="1" applyBorder="1" applyAlignment="1">
      <alignment horizontal="center"/>
    </xf>
    <xf numFmtId="14" fontId="3" fillId="2" borderId="0" xfId="0" applyNumberFormat="1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164" fontId="1" fillId="2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7" fillId="2" borderId="0" xfId="0" applyNumberFormat="1" applyFont="1" applyFill="1" applyBorder="1" applyAlignment="1">
      <alignment horizontal="right" vertical="top" wrapText="1"/>
    </xf>
    <xf numFmtId="164" fontId="8" fillId="2" borderId="0" xfId="0" applyNumberFormat="1" applyFont="1" applyFill="1" applyBorder="1" applyAlignment="1">
      <alignment horizontal="right" vertical="top" wrapText="1"/>
    </xf>
    <xf numFmtId="0" fontId="11" fillId="2" borderId="0" xfId="0" applyFont="1" applyFill="1" applyBorder="1"/>
    <xf numFmtId="0" fontId="12" fillId="2" borderId="0" xfId="0" applyFont="1" applyFill="1" applyBorder="1"/>
    <xf numFmtId="0" fontId="12" fillId="2" borderId="2" xfId="0" applyFont="1" applyFill="1" applyBorder="1"/>
    <xf numFmtId="0" fontId="5" fillId="2" borderId="1" xfId="0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3" fillId="2" borderId="0" xfId="0" applyNumberFormat="1" applyFont="1" applyFill="1" applyBorder="1" applyAlignment="1">
      <alignment horizontal="right" vertical="top" wrapText="1"/>
    </xf>
    <xf numFmtId="164" fontId="13" fillId="2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top" wrapText="1"/>
    </xf>
    <xf numFmtId="2" fontId="6" fillId="2" borderId="0" xfId="0" applyNumberFormat="1" applyFont="1" applyFill="1" applyBorder="1" applyAlignment="1">
      <alignment horizontal="center" vertical="top" wrapText="1"/>
    </xf>
    <xf numFmtId="164" fontId="1" fillId="2" borderId="0" xfId="0" applyNumberFormat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2" fontId="6" fillId="2" borderId="0" xfId="0" applyNumberFormat="1" applyFont="1" applyFill="1" applyBorder="1" applyAlignment="1">
      <alignment horizontal="left" wrapText="1"/>
    </xf>
    <xf numFmtId="164" fontId="1" fillId="2" borderId="0" xfId="0" applyNumberFormat="1" applyFont="1" applyFill="1" applyBorder="1" applyAlignment="1">
      <alignment horizontal="center" wrapText="1"/>
    </xf>
    <xf numFmtId="164" fontId="7" fillId="2" borderId="0" xfId="0" applyNumberFormat="1" applyFont="1" applyFill="1" applyBorder="1" applyAlignment="1">
      <alignment horizontal="right" wrapText="1"/>
    </xf>
    <xf numFmtId="164" fontId="8" fillId="2" borderId="0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/>
    <xf numFmtId="0" fontId="12" fillId="2" borderId="0" xfId="0" applyFont="1" applyFill="1" applyBorder="1" applyAlignment="1"/>
    <xf numFmtId="2" fontId="6" fillId="2" borderId="0" xfId="0" applyNumberFormat="1" applyFont="1" applyFill="1" applyBorder="1" applyAlignment="1">
      <alignment horizontal="center" wrapText="1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164" fontId="16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/>
    <xf numFmtId="0" fontId="12" fillId="2" borderId="0" xfId="0" applyFont="1" applyFill="1"/>
    <xf numFmtId="0" fontId="9" fillId="2" borderId="0" xfId="0" applyFont="1" applyFill="1" applyBorder="1"/>
    <xf numFmtId="0" fontId="10" fillId="2" borderId="0" xfId="0" applyFont="1" applyFill="1" applyBorder="1"/>
    <xf numFmtId="0" fontId="10" fillId="2" borderId="2" xfId="0" applyFont="1" applyFill="1" applyBorder="1"/>
    <xf numFmtId="164" fontId="1" fillId="2" borderId="3" xfId="0" applyNumberFormat="1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4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3"/>
  <sheetViews>
    <sheetView tabSelected="1" workbookViewId="0">
      <selection activeCell="I4" sqref="I4"/>
    </sheetView>
  </sheetViews>
  <sheetFormatPr defaultRowHeight="18.75" x14ac:dyDescent="0.3"/>
  <cols>
    <col min="1" max="1" width="9.140625" style="44"/>
    <col min="2" max="2" width="49.5703125" style="44" customWidth="1"/>
    <col min="3" max="3" width="13.28515625" style="45" customWidth="1"/>
    <col min="4" max="4" width="19.5703125" style="45" customWidth="1"/>
    <col min="5" max="5" width="16.85546875" style="46" customWidth="1"/>
    <col min="6" max="6" width="20.28515625" style="47" hidden="1" customWidth="1"/>
    <col min="7" max="7" width="11.85546875" style="48" customWidth="1"/>
    <col min="8" max="11" width="9.140625" style="49"/>
    <col min="12" max="13" width="9.140625" style="21"/>
    <col min="14" max="71" width="9.140625" style="22"/>
    <col min="72" max="16384" width="9.140625" style="50"/>
  </cols>
  <sheetData>
    <row r="1" spans="1:71" s="5" customFormat="1" ht="18.75" customHeight="1" x14ac:dyDescent="0.3">
      <c r="A1" s="59" t="s">
        <v>0</v>
      </c>
      <c r="B1" s="59"/>
      <c r="C1" s="59"/>
      <c r="D1" s="59"/>
      <c r="E1" s="59"/>
      <c r="F1" s="59"/>
      <c r="G1" s="59"/>
      <c r="H1" s="2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</row>
    <row r="2" spans="1:71" s="5" customFormat="1" x14ac:dyDescent="0.3">
      <c r="A2" s="61" t="s">
        <v>1</v>
      </c>
      <c r="B2" s="61"/>
      <c r="C2" s="61"/>
      <c r="D2" s="61"/>
      <c r="E2" s="61"/>
      <c r="F2" s="61"/>
      <c r="G2" s="61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</row>
    <row r="3" spans="1:71" s="5" customFormat="1" x14ac:dyDescent="0.3">
      <c r="A3" s="59" t="s">
        <v>114</v>
      </c>
      <c r="B3" s="59"/>
      <c r="C3" s="59"/>
      <c r="D3" s="59"/>
      <c r="E3" s="59"/>
      <c r="F3" s="59"/>
      <c r="G3" s="59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</row>
    <row r="4" spans="1:71" s="5" customFormat="1" ht="10.5" customHeight="1" x14ac:dyDescent="0.3">
      <c r="A4" s="62"/>
      <c r="B4" s="62"/>
      <c r="C4" s="62"/>
      <c r="D4" s="62"/>
      <c r="E4" s="62"/>
      <c r="F4" s="62"/>
      <c r="G4" s="1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</row>
    <row r="5" spans="1:71" s="13" customFormat="1" ht="63" customHeight="1" thickBot="1" x14ac:dyDescent="0.3">
      <c r="A5" s="7" t="s">
        <v>2</v>
      </c>
      <c r="B5" s="8" t="s">
        <v>3</v>
      </c>
      <c r="C5" s="7" t="s">
        <v>4</v>
      </c>
      <c r="D5" s="8" t="s">
        <v>5</v>
      </c>
      <c r="E5" s="9" t="s">
        <v>6</v>
      </c>
      <c r="F5" s="10" t="s">
        <v>7</v>
      </c>
      <c r="G5" s="10" t="s">
        <v>8</v>
      </c>
      <c r="H5" s="57"/>
      <c r="I5" s="57"/>
      <c r="J5" s="58"/>
      <c r="K5" s="58"/>
      <c r="L5" s="58"/>
      <c r="M5" s="11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71" s="23" customFormat="1" ht="33.75" customHeight="1" thickBot="1" x14ac:dyDescent="0.25">
      <c r="A6" s="14" t="s">
        <v>9</v>
      </c>
      <c r="B6" s="15" t="s">
        <v>10</v>
      </c>
      <c r="C6" s="16" t="s">
        <v>11</v>
      </c>
      <c r="D6" s="17">
        <f>D8+D14+D19+D20+D23</f>
        <v>250025.24000000002</v>
      </c>
      <c r="E6" s="18">
        <f>E8+E14+E19+E20+E23</f>
        <v>176917.3</v>
      </c>
      <c r="F6" s="18">
        <f>E6-D6</f>
        <v>-73107.940000000031</v>
      </c>
      <c r="G6" s="18">
        <f>E6/D6*100</f>
        <v>70.759776093005641</v>
      </c>
      <c r="H6" s="19"/>
      <c r="I6" s="19"/>
      <c r="J6" s="19"/>
      <c r="K6" s="19"/>
      <c r="L6" s="20"/>
      <c r="M6" s="21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</row>
    <row r="7" spans="1:71" s="23" customFormat="1" ht="18.75" customHeight="1" thickBot="1" x14ac:dyDescent="0.25">
      <c r="A7" s="14"/>
      <c r="B7" s="15" t="s">
        <v>12</v>
      </c>
      <c r="C7" s="16" t="s">
        <v>11</v>
      </c>
      <c r="D7" s="17"/>
      <c r="E7" s="18"/>
      <c r="F7" s="18"/>
      <c r="G7" s="18"/>
      <c r="H7" s="19"/>
      <c r="I7" s="19"/>
      <c r="J7" s="19"/>
      <c r="K7" s="19"/>
      <c r="L7" s="20"/>
      <c r="M7" s="21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</row>
    <row r="8" spans="1:71" s="23" customFormat="1" ht="34.5" customHeight="1" thickBot="1" x14ac:dyDescent="0.25">
      <c r="A8" s="14" t="s">
        <v>13</v>
      </c>
      <c r="B8" s="15" t="s">
        <v>14</v>
      </c>
      <c r="C8" s="16" t="s">
        <v>11</v>
      </c>
      <c r="D8" s="17">
        <f>D9+D10+D11+D12+D13</f>
        <v>55164.72</v>
      </c>
      <c r="E8" s="18">
        <f>E9+E10+E11+E12+E13</f>
        <v>25976.6</v>
      </c>
      <c r="F8" s="18">
        <f t="shared" ref="F8:F60" si="0">E8-D8</f>
        <v>-29188.120000000003</v>
      </c>
      <c r="G8" s="18">
        <f t="shared" ref="G8:G60" si="1">E8/D8*100</f>
        <v>47.089154082536808</v>
      </c>
      <c r="H8" s="19"/>
      <c r="I8" s="19"/>
      <c r="J8" s="19"/>
      <c r="K8" s="19"/>
      <c r="L8" s="20"/>
      <c r="M8" s="21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</row>
    <row r="9" spans="1:71" s="23" customFormat="1" ht="19.5" customHeight="1" thickBot="1" x14ac:dyDescent="0.25">
      <c r="A9" s="16" t="s">
        <v>15</v>
      </c>
      <c r="B9" s="24" t="s">
        <v>16</v>
      </c>
      <c r="C9" s="16" t="s">
        <v>11</v>
      </c>
      <c r="D9" s="25">
        <v>9272.73</v>
      </c>
      <c r="E9" s="26">
        <v>2326.6</v>
      </c>
      <c r="F9" s="26">
        <f>E9-D9</f>
        <v>-6946.1299999999992</v>
      </c>
      <c r="G9" s="26">
        <f t="shared" si="1"/>
        <v>25.09077693408522</v>
      </c>
      <c r="H9" s="27"/>
      <c r="I9" s="27"/>
      <c r="J9" s="27"/>
      <c r="K9" s="27"/>
      <c r="L9" s="28"/>
      <c r="M9" s="2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</row>
    <row r="10" spans="1:71" s="23" customFormat="1" ht="19.5" customHeight="1" thickBot="1" x14ac:dyDescent="0.25">
      <c r="A10" s="16" t="s">
        <v>17</v>
      </c>
      <c r="B10" s="24" t="s">
        <v>18</v>
      </c>
      <c r="C10" s="16" t="s">
        <v>11</v>
      </c>
      <c r="D10" s="25">
        <v>30573.09</v>
      </c>
      <c r="E10" s="26">
        <v>13562.8</v>
      </c>
      <c r="F10" s="26">
        <f t="shared" si="0"/>
        <v>-17010.29</v>
      </c>
      <c r="G10" s="26">
        <f t="shared" si="1"/>
        <v>44.361888183366482</v>
      </c>
      <c r="H10" s="27"/>
      <c r="I10" s="27"/>
      <c r="J10" s="27"/>
      <c r="K10" s="27"/>
      <c r="L10" s="28"/>
      <c r="M10" s="21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</row>
    <row r="11" spans="1:71" s="23" customFormat="1" ht="19.5" customHeight="1" thickBot="1" x14ac:dyDescent="0.25">
      <c r="A11" s="16" t="s">
        <v>19</v>
      </c>
      <c r="B11" s="24" t="s">
        <v>20</v>
      </c>
      <c r="C11" s="16" t="s">
        <v>11</v>
      </c>
      <c r="D11" s="25">
        <v>11478.21</v>
      </c>
      <c r="E11" s="26">
        <v>6511.1</v>
      </c>
      <c r="F11" s="26">
        <f t="shared" si="0"/>
        <v>-4967.1099999999988</v>
      </c>
      <c r="G11" s="26">
        <f t="shared" si="1"/>
        <v>56.725743822425279</v>
      </c>
      <c r="H11" s="27"/>
      <c r="I11" s="27"/>
      <c r="J11" s="27"/>
      <c r="K11" s="27"/>
      <c r="L11" s="28"/>
      <c r="M11" s="21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</row>
    <row r="12" spans="1:71" s="23" customFormat="1" ht="19.5" customHeight="1" thickBot="1" x14ac:dyDescent="0.25">
      <c r="A12" s="16" t="s">
        <v>21</v>
      </c>
      <c r="B12" s="24" t="s">
        <v>22</v>
      </c>
      <c r="C12" s="16" t="s">
        <v>11</v>
      </c>
      <c r="D12" s="25">
        <v>1267.8699999999999</v>
      </c>
      <c r="E12" s="26">
        <v>662.8</v>
      </c>
      <c r="F12" s="26">
        <f t="shared" si="0"/>
        <v>-605.06999999999994</v>
      </c>
      <c r="G12" s="26">
        <f t="shared" si="1"/>
        <v>52.276652969152991</v>
      </c>
      <c r="H12" s="27"/>
      <c r="I12" s="27"/>
      <c r="J12" s="27"/>
      <c r="K12" s="27"/>
      <c r="L12" s="28"/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</row>
    <row r="13" spans="1:71" s="23" customFormat="1" ht="19.5" customHeight="1" thickBot="1" x14ac:dyDescent="0.25">
      <c r="A13" s="16" t="s">
        <v>23</v>
      </c>
      <c r="B13" s="24" t="s">
        <v>24</v>
      </c>
      <c r="C13" s="16" t="s">
        <v>11</v>
      </c>
      <c r="D13" s="25">
        <v>2572.8200000000002</v>
      </c>
      <c r="E13" s="26">
        <v>2913.3</v>
      </c>
      <c r="F13" s="26">
        <f t="shared" si="0"/>
        <v>340.48</v>
      </c>
      <c r="G13" s="26">
        <f t="shared" si="1"/>
        <v>113.23372797164201</v>
      </c>
      <c r="H13" s="27"/>
      <c r="I13" s="27"/>
      <c r="J13" s="27"/>
      <c r="K13" s="27"/>
      <c r="L13" s="28"/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</row>
    <row r="14" spans="1:71" s="53" customFormat="1" ht="19.5" customHeight="1" thickBot="1" x14ac:dyDescent="0.25">
      <c r="A14" s="14">
        <v>2</v>
      </c>
      <c r="B14" s="15" t="s">
        <v>25</v>
      </c>
      <c r="C14" s="14" t="s">
        <v>11</v>
      </c>
      <c r="D14" s="17">
        <f>D16+D17+D18</f>
        <v>152075.47</v>
      </c>
      <c r="E14" s="18">
        <f>E16+E17+E18</f>
        <v>77564.700000000012</v>
      </c>
      <c r="F14" s="18">
        <f t="shared" si="0"/>
        <v>-74510.76999999999</v>
      </c>
      <c r="G14" s="18">
        <f t="shared" si="1"/>
        <v>51.004083696075384</v>
      </c>
      <c r="H14" s="19"/>
      <c r="I14" s="19"/>
      <c r="J14" s="19"/>
      <c r="K14" s="19"/>
      <c r="L14" s="20"/>
      <c r="M14" s="51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</row>
    <row r="15" spans="1:71" s="23" customFormat="1" ht="19.5" customHeight="1" thickBot="1" x14ac:dyDescent="0.25">
      <c r="A15" s="16"/>
      <c r="B15" s="24" t="s">
        <v>12</v>
      </c>
      <c r="C15" s="16" t="s">
        <v>11</v>
      </c>
      <c r="D15" s="25"/>
      <c r="E15" s="26"/>
      <c r="F15" s="26"/>
      <c r="G15" s="26"/>
      <c r="H15" s="27"/>
      <c r="I15" s="27"/>
      <c r="J15" s="27"/>
      <c r="K15" s="27"/>
      <c r="L15" s="28"/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</row>
    <row r="16" spans="1:71" s="23" customFormat="1" ht="19.5" customHeight="1" thickBot="1" x14ac:dyDescent="0.25">
      <c r="A16" s="16" t="s">
        <v>26</v>
      </c>
      <c r="B16" s="24" t="s">
        <v>27</v>
      </c>
      <c r="C16" s="16" t="s">
        <v>11</v>
      </c>
      <c r="D16" s="25">
        <v>140097.16</v>
      </c>
      <c r="E16" s="26">
        <v>70226</v>
      </c>
      <c r="F16" s="26">
        <f t="shared" si="0"/>
        <v>-69871.16</v>
      </c>
      <c r="G16" s="26">
        <f t="shared" si="1"/>
        <v>50.126640682794708</v>
      </c>
      <c r="H16" s="27"/>
      <c r="I16" s="27"/>
      <c r="J16" s="27"/>
      <c r="K16" s="27"/>
      <c r="L16" s="28"/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</row>
    <row r="17" spans="1:71" s="23" customFormat="1" ht="19.5" customHeight="1" thickBot="1" x14ac:dyDescent="0.25">
      <c r="A17" s="16" t="s">
        <v>28</v>
      </c>
      <c r="B17" s="24" t="s">
        <v>29</v>
      </c>
      <c r="C17" s="16" t="s">
        <v>11</v>
      </c>
      <c r="D17" s="25">
        <v>11978.31</v>
      </c>
      <c r="E17" s="26">
        <f>2261.6+3777</f>
        <v>6038.6</v>
      </c>
      <c r="F17" s="26">
        <f t="shared" si="0"/>
        <v>-5939.7099999999991</v>
      </c>
      <c r="G17" s="26">
        <f t="shared" si="1"/>
        <v>50.412787780580068</v>
      </c>
      <c r="H17" s="27"/>
      <c r="I17" s="27"/>
      <c r="J17" s="27"/>
      <c r="K17" s="27"/>
      <c r="L17" s="28"/>
      <c r="M17" s="2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</row>
    <row r="18" spans="1:71" s="23" customFormat="1" ht="19.5" customHeight="1" thickBot="1" x14ac:dyDescent="0.25">
      <c r="A18" s="16" t="s">
        <v>30</v>
      </c>
      <c r="B18" s="24" t="s">
        <v>31</v>
      </c>
      <c r="C18" s="16" t="s">
        <v>11</v>
      </c>
      <c r="D18" s="25">
        <v>0</v>
      </c>
      <c r="E18" s="26">
        <v>1300.0999999999999</v>
      </c>
      <c r="F18" s="26">
        <f t="shared" si="0"/>
        <v>1300.0999999999999</v>
      </c>
      <c r="G18" s="26"/>
      <c r="H18" s="27"/>
      <c r="I18" s="27"/>
      <c r="J18" s="27"/>
      <c r="K18" s="27"/>
      <c r="L18" s="28"/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</row>
    <row r="19" spans="1:71" s="53" customFormat="1" ht="19.5" customHeight="1" thickBot="1" x14ac:dyDescent="0.25">
      <c r="A19" s="14" t="s">
        <v>32</v>
      </c>
      <c r="B19" s="15" t="s">
        <v>33</v>
      </c>
      <c r="C19" s="14" t="s">
        <v>11</v>
      </c>
      <c r="D19" s="17">
        <v>30127.45</v>
      </c>
      <c r="E19" s="18">
        <v>70691.7</v>
      </c>
      <c r="F19" s="18">
        <f>E19-D19</f>
        <v>40564.25</v>
      </c>
      <c r="G19" s="18">
        <f t="shared" si="1"/>
        <v>234.64216188227013</v>
      </c>
      <c r="H19" s="19"/>
      <c r="I19" s="19"/>
      <c r="J19" s="19"/>
      <c r="K19" s="19"/>
      <c r="L19" s="20"/>
      <c r="M19" s="51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</row>
    <row r="20" spans="1:71" s="53" customFormat="1" ht="19.5" customHeight="1" thickBot="1" x14ac:dyDescent="0.25">
      <c r="A20" s="14">
        <v>4</v>
      </c>
      <c r="B20" s="15" t="s">
        <v>34</v>
      </c>
      <c r="C20" s="14" t="s">
        <v>11</v>
      </c>
      <c r="D20" s="17">
        <f>D22</f>
        <v>5013.5</v>
      </c>
      <c r="E20" s="18">
        <f>E22</f>
        <v>230.5</v>
      </c>
      <c r="F20" s="18">
        <f t="shared" si="0"/>
        <v>-4783</v>
      </c>
      <c r="G20" s="18">
        <f t="shared" si="1"/>
        <v>4.5975865164057046</v>
      </c>
      <c r="H20" s="19"/>
      <c r="I20" s="19"/>
      <c r="J20" s="19"/>
      <c r="K20" s="19"/>
      <c r="L20" s="20"/>
      <c r="M20" s="51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</row>
    <row r="21" spans="1:71" s="23" customFormat="1" ht="19.5" customHeight="1" thickBot="1" x14ac:dyDescent="0.25">
      <c r="A21" s="16"/>
      <c r="B21" s="24" t="s">
        <v>12</v>
      </c>
      <c r="C21" s="16" t="s">
        <v>11</v>
      </c>
      <c r="D21" s="25"/>
      <c r="E21" s="26"/>
      <c r="F21" s="26"/>
      <c r="G21" s="26"/>
      <c r="H21" s="27"/>
      <c r="I21" s="27"/>
      <c r="J21" s="27"/>
      <c r="K21" s="27"/>
      <c r="L21" s="28"/>
      <c r="M21" s="21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</row>
    <row r="22" spans="1:71" s="23" customFormat="1" ht="36" customHeight="1" thickBot="1" x14ac:dyDescent="0.25">
      <c r="A22" s="16" t="s">
        <v>35</v>
      </c>
      <c r="B22" s="24" t="s">
        <v>36</v>
      </c>
      <c r="C22" s="16" t="s">
        <v>11</v>
      </c>
      <c r="D22" s="25">
        <v>5013.5</v>
      </c>
      <c r="E22" s="26">
        <v>230.5</v>
      </c>
      <c r="F22" s="26">
        <f t="shared" si="0"/>
        <v>-4783</v>
      </c>
      <c r="G22" s="26">
        <f t="shared" si="1"/>
        <v>4.5975865164057046</v>
      </c>
      <c r="H22" s="27"/>
      <c r="I22" s="27"/>
      <c r="J22" s="27"/>
      <c r="K22" s="27"/>
      <c r="L22" s="28"/>
      <c r="M22" s="21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</row>
    <row r="23" spans="1:71" s="53" customFormat="1" ht="19.5" customHeight="1" thickBot="1" x14ac:dyDescent="0.25">
      <c r="A23" s="14" t="s">
        <v>37</v>
      </c>
      <c r="B23" s="15" t="s">
        <v>38</v>
      </c>
      <c r="C23" s="14" t="s">
        <v>11</v>
      </c>
      <c r="D23" s="17">
        <f>D24+D25+D26+D27</f>
        <v>7644.1</v>
      </c>
      <c r="E23" s="18">
        <f>E24+E25+E26+E27</f>
        <v>2453.8000000000002</v>
      </c>
      <c r="F23" s="18">
        <f t="shared" si="0"/>
        <v>-5190.3</v>
      </c>
      <c r="G23" s="18">
        <f t="shared" si="1"/>
        <v>32.100574299132667</v>
      </c>
      <c r="H23" s="19"/>
      <c r="I23" s="19"/>
      <c r="J23" s="19"/>
      <c r="K23" s="19"/>
      <c r="L23" s="20"/>
      <c r="M23" s="51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</row>
    <row r="24" spans="1:71" s="23" customFormat="1" ht="18.75" customHeight="1" thickBot="1" x14ac:dyDescent="0.25">
      <c r="A24" s="16" t="s">
        <v>39</v>
      </c>
      <c r="B24" s="24" t="s">
        <v>40</v>
      </c>
      <c r="C24" s="16" t="s">
        <v>11</v>
      </c>
      <c r="D24" s="25">
        <v>588.39</v>
      </c>
      <c r="E24" s="26">
        <f>71.7+15.9</f>
        <v>87.600000000000009</v>
      </c>
      <c r="F24" s="26">
        <f t="shared" si="0"/>
        <v>-500.78999999999996</v>
      </c>
      <c r="G24" s="26">
        <f t="shared" si="1"/>
        <v>14.888084433793914</v>
      </c>
      <c r="H24" s="27"/>
      <c r="I24" s="27"/>
      <c r="J24" s="27"/>
      <c r="K24" s="27"/>
      <c r="L24" s="28"/>
      <c r="M24" s="21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</row>
    <row r="25" spans="1:71" s="23" customFormat="1" ht="48" customHeight="1" thickBot="1" x14ac:dyDescent="0.25">
      <c r="A25" s="16" t="s">
        <v>41</v>
      </c>
      <c r="B25" s="24" t="s">
        <v>42</v>
      </c>
      <c r="C25" s="16" t="s">
        <v>11</v>
      </c>
      <c r="D25" s="25">
        <v>1217.5899999999999</v>
      </c>
      <c r="E25" s="26">
        <f>77.7+302.2+350</f>
        <v>729.9</v>
      </c>
      <c r="F25" s="26">
        <f t="shared" si="0"/>
        <v>-487.68999999999994</v>
      </c>
      <c r="G25" s="26">
        <f t="shared" si="1"/>
        <v>59.946287338102323</v>
      </c>
      <c r="H25" s="27"/>
      <c r="I25" s="27"/>
      <c r="J25" s="27"/>
      <c r="K25" s="27"/>
      <c r="L25" s="28"/>
      <c r="M25" s="21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</row>
    <row r="26" spans="1:71" s="23" customFormat="1" ht="19.5" customHeight="1" thickBot="1" x14ac:dyDescent="0.25">
      <c r="A26" s="16" t="s">
        <v>43</v>
      </c>
      <c r="B26" s="24" t="s">
        <v>44</v>
      </c>
      <c r="C26" s="16" t="s">
        <v>11</v>
      </c>
      <c r="D26" s="25">
        <v>1623.32</v>
      </c>
      <c r="E26" s="26">
        <f>96.5</f>
        <v>96.5</v>
      </c>
      <c r="F26" s="26">
        <f t="shared" si="0"/>
        <v>-1526.82</v>
      </c>
      <c r="G26" s="26">
        <f t="shared" si="1"/>
        <v>5.9446073479042951</v>
      </c>
      <c r="H26" s="27"/>
      <c r="I26" s="27"/>
      <c r="J26" s="27"/>
      <c r="K26" s="27"/>
      <c r="L26" s="28"/>
      <c r="M26" s="21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</row>
    <row r="27" spans="1:71" s="23" customFormat="1" ht="19.5" customHeight="1" thickBot="1" x14ac:dyDescent="0.25">
      <c r="A27" s="16" t="s">
        <v>45</v>
      </c>
      <c r="B27" s="24" t="s">
        <v>46</v>
      </c>
      <c r="C27" s="16" t="s">
        <v>11</v>
      </c>
      <c r="D27" s="25">
        <f>D29+D30+D31+D32</f>
        <v>4214.8</v>
      </c>
      <c r="E27" s="26">
        <f>E29+E30+E31+E32+E33+E34</f>
        <v>1539.8000000000002</v>
      </c>
      <c r="F27" s="26">
        <f t="shared" si="0"/>
        <v>-2675</v>
      </c>
      <c r="G27" s="26">
        <f t="shared" si="1"/>
        <v>36.533168833633866</v>
      </c>
      <c r="H27" s="27"/>
      <c r="I27" s="27"/>
      <c r="J27" s="27"/>
      <c r="K27" s="27"/>
      <c r="L27" s="28"/>
      <c r="M27" s="21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</row>
    <row r="28" spans="1:71" s="23" customFormat="1" ht="19.5" customHeight="1" thickBot="1" x14ac:dyDescent="0.25">
      <c r="A28" s="16"/>
      <c r="B28" s="24" t="s">
        <v>12</v>
      </c>
      <c r="C28" s="16" t="s">
        <v>11</v>
      </c>
      <c r="D28" s="25"/>
      <c r="E28" s="26"/>
      <c r="F28" s="26"/>
      <c r="G28" s="26"/>
      <c r="H28" s="27"/>
      <c r="I28" s="27"/>
      <c r="J28" s="27"/>
      <c r="K28" s="27"/>
      <c r="L28" s="28"/>
      <c r="M28" s="21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</row>
    <row r="29" spans="1:71" s="23" customFormat="1" ht="19.5" customHeight="1" thickBot="1" x14ac:dyDescent="0.25">
      <c r="A29" s="16" t="s">
        <v>47</v>
      </c>
      <c r="B29" s="24" t="s">
        <v>48</v>
      </c>
      <c r="C29" s="16" t="s">
        <v>11</v>
      </c>
      <c r="D29" s="25">
        <v>2340</v>
      </c>
      <c r="E29" s="26">
        <v>735.3</v>
      </c>
      <c r="F29" s="26">
        <f t="shared" si="0"/>
        <v>-1604.7</v>
      </c>
      <c r="G29" s="26">
        <f t="shared" si="1"/>
        <v>31.42307692307692</v>
      </c>
      <c r="H29" s="27"/>
      <c r="I29" s="27"/>
      <c r="J29" s="27"/>
      <c r="K29" s="27"/>
      <c r="L29" s="28"/>
      <c r="M29" s="21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</row>
    <row r="30" spans="1:71" s="23" customFormat="1" ht="19.5" customHeight="1" thickBot="1" x14ac:dyDescent="0.25">
      <c r="A30" s="16" t="s">
        <v>49</v>
      </c>
      <c r="B30" s="24" t="s">
        <v>50</v>
      </c>
      <c r="C30" s="16" t="s">
        <v>51</v>
      </c>
      <c r="D30" s="25">
        <v>1245.5999999999999</v>
      </c>
      <c r="E30" s="26">
        <f>290.6+92.8+229.2</f>
        <v>612.6</v>
      </c>
      <c r="F30" s="26">
        <f t="shared" si="0"/>
        <v>-632.99999999999989</v>
      </c>
      <c r="G30" s="26">
        <f t="shared" si="1"/>
        <v>49.181117533718691</v>
      </c>
      <c r="H30" s="27"/>
      <c r="I30" s="27"/>
      <c r="J30" s="27"/>
      <c r="K30" s="27"/>
      <c r="L30" s="28"/>
      <c r="M30" s="21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</row>
    <row r="31" spans="1:71" s="23" customFormat="1" ht="19.5" customHeight="1" thickBot="1" x14ac:dyDescent="0.25">
      <c r="A31" s="16" t="s">
        <v>52</v>
      </c>
      <c r="B31" s="24" t="s">
        <v>53</v>
      </c>
      <c r="C31" s="16" t="s">
        <v>51</v>
      </c>
      <c r="D31" s="25">
        <v>490.8</v>
      </c>
      <c r="E31" s="26">
        <v>180</v>
      </c>
      <c r="F31" s="26">
        <f t="shared" si="0"/>
        <v>-310.8</v>
      </c>
      <c r="G31" s="26">
        <f t="shared" si="1"/>
        <v>36.674816625916868</v>
      </c>
      <c r="H31" s="27"/>
      <c r="I31" s="27"/>
      <c r="J31" s="27"/>
      <c r="K31" s="27"/>
      <c r="L31" s="28"/>
      <c r="M31" s="21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</row>
    <row r="32" spans="1:71" s="23" customFormat="1" ht="33.75" customHeight="1" thickBot="1" x14ac:dyDescent="0.25">
      <c r="A32" s="16" t="s">
        <v>54</v>
      </c>
      <c r="B32" s="24" t="s">
        <v>55</v>
      </c>
      <c r="C32" s="16" t="s">
        <v>51</v>
      </c>
      <c r="D32" s="25">
        <v>138.4</v>
      </c>
      <c r="E32" s="26">
        <v>11.9</v>
      </c>
      <c r="F32" s="26">
        <f t="shared" si="0"/>
        <v>-126.5</v>
      </c>
      <c r="G32" s="26">
        <f t="shared" si="1"/>
        <v>8.598265895953757</v>
      </c>
      <c r="H32" s="27"/>
      <c r="I32" s="27"/>
      <c r="J32" s="27"/>
      <c r="K32" s="27"/>
      <c r="L32" s="28"/>
      <c r="M32" s="21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</row>
    <row r="33" spans="1:71" s="23" customFormat="1" ht="19.5" hidden="1" customHeight="1" thickBot="1" x14ac:dyDescent="0.25">
      <c r="A33" s="16" t="s">
        <v>56</v>
      </c>
      <c r="B33" s="24"/>
      <c r="C33" s="16" t="s">
        <v>51</v>
      </c>
      <c r="D33" s="25">
        <v>0</v>
      </c>
      <c r="E33" s="26"/>
      <c r="F33" s="26">
        <f t="shared" si="0"/>
        <v>0</v>
      </c>
      <c r="G33" s="26"/>
      <c r="H33" s="27"/>
      <c r="I33" s="27"/>
      <c r="J33" s="27"/>
      <c r="K33" s="27"/>
      <c r="L33" s="28"/>
      <c r="M33" s="21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</row>
    <row r="34" spans="1:71" s="23" customFormat="1" ht="15" hidden="1" customHeight="1" thickBot="1" x14ac:dyDescent="0.25">
      <c r="A34" s="16" t="s">
        <v>57</v>
      </c>
      <c r="B34" s="24"/>
      <c r="C34" s="16" t="s">
        <v>51</v>
      </c>
      <c r="D34" s="25">
        <v>0</v>
      </c>
      <c r="E34" s="26"/>
      <c r="F34" s="26">
        <f t="shared" si="0"/>
        <v>0</v>
      </c>
      <c r="G34" s="26"/>
      <c r="H34" s="27"/>
      <c r="I34" s="27"/>
      <c r="J34" s="27"/>
      <c r="K34" s="27"/>
      <c r="L34" s="28"/>
      <c r="M34" s="21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</row>
    <row r="35" spans="1:71" s="53" customFormat="1" ht="21" customHeight="1" thickBot="1" x14ac:dyDescent="0.25">
      <c r="A35" s="14" t="s">
        <v>58</v>
      </c>
      <c r="B35" s="15" t="s">
        <v>59</v>
      </c>
      <c r="C35" s="14" t="s">
        <v>11</v>
      </c>
      <c r="D35" s="17">
        <f>D36</f>
        <v>38168.729999999996</v>
      </c>
      <c r="E35" s="18">
        <f>E36</f>
        <v>18347.300000000003</v>
      </c>
      <c r="F35" s="18">
        <f t="shared" si="0"/>
        <v>-19821.429999999993</v>
      </c>
      <c r="G35" s="18">
        <f t="shared" si="1"/>
        <v>48.068929723362572</v>
      </c>
      <c r="H35" s="19"/>
      <c r="I35" s="19"/>
      <c r="J35" s="19"/>
      <c r="K35" s="19"/>
      <c r="L35" s="20"/>
      <c r="M35" s="51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</row>
    <row r="36" spans="1:71" s="53" customFormat="1" ht="36" customHeight="1" thickBot="1" x14ac:dyDescent="0.25">
      <c r="A36" s="14" t="s">
        <v>60</v>
      </c>
      <c r="B36" s="15" t="s">
        <v>61</v>
      </c>
      <c r="C36" s="14" t="s">
        <v>11</v>
      </c>
      <c r="D36" s="17">
        <f>D38+D39+D40+D41+D42+D43+D44+D45+D46+D47+D48+D49+D50+D51+D52+D53+D54</f>
        <v>38168.729999999996</v>
      </c>
      <c r="E36" s="18">
        <f>E38+E39+E40+E41+E42+E43+E44+E45+E46+E47+E48+E49+E50+E51+E52+E53+E54</f>
        <v>18347.300000000003</v>
      </c>
      <c r="F36" s="18">
        <f t="shared" si="0"/>
        <v>-19821.429999999993</v>
      </c>
      <c r="G36" s="18">
        <f t="shared" si="1"/>
        <v>48.068929723362572</v>
      </c>
      <c r="H36" s="19"/>
      <c r="I36" s="19"/>
      <c r="J36" s="19"/>
      <c r="K36" s="19"/>
      <c r="L36" s="20"/>
      <c r="M36" s="51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</row>
    <row r="37" spans="1:71" s="23" customFormat="1" ht="19.5" customHeight="1" thickBot="1" x14ac:dyDescent="0.25">
      <c r="A37" s="16"/>
      <c r="B37" s="24" t="s">
        <v>12</v>
      </c>
      <c r="C37" s="16" t="s">
        <v>11</v>
      </c>
      <c r="D37" s="25"/>
      <c r="E37" s="26"/>
      <c r="F37" s="26"/>
      <c r="G37" s="26"/>
      <c r="H37" s="27"/>
      <c r="I37" s="27"/>
      <c r="J37" s="27"/>
      <c r="K37" s="27"/>
      <c r="L37" s="28"/>
      <c r="M37" s="21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</row>
    <row r="38" spans="1:71" s="23" customFormat="1" ht="19.5" customHeight="1" thickBot="1" x14ac:dyDescent="0.25">
      <c r="A38" s="16" t="s">
        <v>62</v>
      </c>
      <c r="B38" s="24" t="s">
        <v>63</v>
      </c>
      <c r="C38" s="16" t="s">
        <v>11</v>
      </c>
      <c r="D38" s="25">
        <v>21936.98</v>
      </c>
      <c r="E38" s="26">
        <v>10468.299999999999</v>
      </c>
      <c r="F38" s="26">
        <f t="shared" si="0"/>
        <v>-11468.68</v>
      </c>
      <c r="G38" s="26">
        <f t="shared" si="1"/>
        <v>47.71987757658529</v>
      </c>
      <c r="H38" s="27"/>
      <c r="I38" s="27"/>
      <c r="J38" s="27"/>
      <c r="K38" s="27"/>
      <c r="L38" s="28"/>
      <c r="M38" s="21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</row>
    <row r="39" spans="1:71" s="23" customFormat="1" ht="19.5" customHeight="1" thickBot="1" x14ac:dyDescent="0.25">
      <c r="A39" s="16" t="s">
        <v>64</v>
      </c>
      <c r="B39" s="24" t="s">
        <v>29</v>
      </c>
      <c r="C39" s="16" t="s">
        <v>11</v>
      </c>
      <c r="D39" s="25">
        <v>1875.61</v>
      </c>
      <c r="E39" s="26">
        <f>339.6+557.9</f>
        <v>897.5</v>
      </c>
      <c r="F39" s="26">
        <f t="shared" si="0"/>
        <v>-978.1099999999999</v>
      </c>
      <c r="G39" s="26">
        <f t="shared" si="1"/>
        <v>47.851099109089844</v>
      </c>
      <c r="H39" s="27"/>
      <c r="I39" s="27"/>
      <c r="J39" s="27"/>
      <c r="K39" s="27"/>
      <c r="L39" s="28"/>
      <c r="M39" s="21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</row>
    <row r="40" spans="1:71" s="23" customFormat="1" ht="19.5" customHeight="1" thickBot="1" x14ac:dyDescent="0.25">
      <c r="A40" s="16" t="s">
        <v>65</v>
      </c>
      <c r="B40" s="24" t="s">
        <v>31</v>
      </c>
      <c r="C40" s="16" t="s">
        <v>11</v>
      </c>
      <c r="D40" s="25">
        <v>0</v>
      </c>
      <c r="E40" s="26">
        <v>196.6</v>
      </c>
      <c r="F40" s="26">
        <f t="shared" si="0"/>
        <v>196.6</v>
      </c>
      <c r="G40" s="26"/>
      <c r="H40" s="27"/>
      <c r="I40" s="27"/>
      <c r="J40" s="27"/>
      <c r="K40" s="27"/>
      <c r="L40" s="28"/>
      <c r="M40" s="21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</row>
    <row r="41" spans="1:71" s="23" customFormat="1" ht="19.5" customHeight="1" thickBot="1" x14ac:dyDescent="0.25">
      <c r="A41" s="16" t="s">
        <v>66</v>
      </c>
      <c r="B41" s="24" t="s">
        <v>67</v>
      </c>
      <c r="C41" s="16" t="s">
        <v>11</v>
      </c>
      <c r="D41" s="25">
        <v>6547.9</v>
      </c>
      <c r="E41" s="26">
        <f>0.4+197.8+2273.6+1341.7+33.1+0.6+17.2</f>
        <v>3864.3999999999996</v>
      </c>
      <c r="F41" s="26">
        <f t="shared" si="0"/>
        <v>-2683.5</v>
      </c>
      <c r="G41" s="26">
        <f t="shared" si="1"/>
        <v>59.017394889964713</v>
      </c>
      <c r="H41" s="27"/>
      <c r="I41" s="27"/>
      <c r="J41" s="27"/>
      <c r="K41" s="27"/>
      <c r="L41" s="28"/>
      <c r="M41" s="21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</row>
    <row r="42" spans="1:71" s="23" customFormat="1" ht="19.5" customHeight="1" thickBot="1" x14ac:dyDescent="0.25">
      <c r="A42" s="16" t="s">
        <v>68</v>
      </c>
      <c r="B42" s="24" t="s">
        <v>33</v>
      </c>
      <c r="C42" s="16" t="s">
        <v>11</v>
      </c>
      <c r="D42" s="25">
        <v>347.41</v>
      </c>
      <c r="E42" s="26">
        <v>957.9</v>
      </c>
      <c r="F42" s="26">
        <f t="shared" si="0"/>
        <v>610.49</v>
      </c>
      <c r="G42" s="26">
        <f t="shared" si="1"/>
        <v>275.72608733197086</v>
      </c>
      <c r="H42" s="27"/>
      <c r="I42" s="27"/>
      <c r="J42" s="27"/>
      <c r="K42" s="27"/>
      <c r="L42" s="28"/>
      <c r="M42" s="21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</row>
    <row r="43" spans="1:71" s="23" customFormat="1" ht="19.5" customHeight="1" thickBot="1" x14ac:dyDescent="0.25">
      <c r="A43" s="16" t="s">
        <v>69</v>
      </c>
      <c r="B43" s="24" t="s">
        <v>70</v>
      </c>
      <c r="C43" s="16" t="s">
        <v>11</v>
      </c>
      <c r="D43" s="25">
        <v>591.70000000000005</v>
      </c>
      <c r="E43" s="26">
        <f>123.3+144.7</f>
        <v>268</v>
      </c>
      <c r="F43" s="26">
        <f t="shared" si="0"/>
        <v>-323.70000000000005</v>
      </c>
      <c r="G43" s="26">
        <f t="shared" si="1"/>
        <v>45.293222917018753</v>
      </c>
      <c r="H43" s="27"/>
      <c r="I43" s="27"/>
      <c r="J43" s="27"/>
      <c r="K43" s="27"/>
      <c r="L43" s="28"/>
      <c r="M43" s="21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</row>
    <row r="44" spans="1:71" s="23" customFormat="1" ht="19.5" customHeight="1" thickBot="1" x14ac:dyDescent="0.25">
      <c r="A44" s="16" t="s">
        <v>71</v>
      </c>
      <c r="B44" s="24" t="s">
        <v>72</v>
      </c>
      <c r="C44" s="16" t="s">
        <v>11</v>
      </c>
      <c r="D44" s="25">
        <v>1170.8800000000001</v>
      </c>
      <c r="E44" s="26">
        <f>34.6+185+68.9</f>
        <v>288.5</v>
      </c>
      <c r="F44" s="26">
        <f t="shared" si="0"/>
        <v>-882.38000000000011</v>
      </c>
      <c r="G44" s="26">
        <f t="shared" si="1"/>
        <v>24.639587318939597</v>
      </c>
      <c r="H44" s="27"/>
      <c r="I44" s="27"/>
      <c r="J44" s="27"/>
      <c r="K44" s="27"/>
      <c r="L44" s="28"/>
      <c r="M44" s="21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</row>
    <row r="45" spans="1:71" s="23" customFormat="1" ht="19.5" customHeight="1" thickBot="1" x14ac:dyDescent="0.25">
      <c r="A45" s="16" t="s">
        <v>73</v>
      </c>
      <c r="B45" s="24" t="s">
        <v>74</v>
      </c>
      <c r="C45" s="16" t="s">
        <v>11</v>
      </c>
      <c r="D45" s="25">
        <v>85.73</v>
      </c>
      <c r="E45" s="26">
        <f>4.6+13.9</f>
        <v>18.5</v>
      </c>
      <c r="F45" s="26">
        <f t="shared" si="0"/>
        <v>-67.23</v>
      </c>
      <c r="G45" s="26">
        <f t="shared" si="1"/>
        <v>21.579377114195729</v>
      </c>
      <c r="H45" s="27"/>
      <c r="I45" s="27"/>
      <c r="J45" s="27"/>
      <c r="K45" s="27"/>
      <c r="L45" s="28"/>
      <c r="M45" s="21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</row>
    <row r="46" spans="1:71" s="23" customFormat="1" ht="19.5" customHeight="1" thickBot="1" x14ac:dyDescent="0.25">
      <c r="A46" s="16" t="s">
        <v>75</v>
      </c>
      <c r="B46" s="24" t="s">
        <v>76</v>
      </c>
      <c r="C46" s="16" t="s">
        <v>11</v>
      </c>
      <c r="D46" s="25">
        <v>301.08999999999997</v>
      </c>
      <c r="E46" s="26">
        <f>167.4+10.1+312.9+22.1</f>
        <v>512.5</v>
      </c>
      <c r="F46" s="26">
        <f t="shared" si="0"/>
        <v>211.41000000000003</v>
      </c>
      <c r="G46" s="26">
        <f t="shared" si="1"/>
        <v>170.2148859145106</v>
      </c>
      <c r="H46" s="27"/>
      <c r="I46" s="27"/>
      <c r="J46" s="27"/>
      <c r="K46" s="27"/>
      <c r="L46" s="28"/>
      <c r="M46" s="21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</row>
    <row r="47" spans="1:71" s="23" customFormat="1" ht="35.25" customHeight="1" thickBot="1" x14ac:dyDescent="0.25">
      <c r="A47" s="16" t="s">
        <v>77</v>
      </c>
      <c r="B47" s="24" t="s">
        <v>78</v>
      </c>
      <c r="C47" s="16" t="s">
        <v>11</v>
      </c>
      <c r="D47" s="25">
        <v>505.6</v>
      </c>
      <c r="E47" s="26">
        <f>17.9</f>
        <v>17.899999999999999</v>
      </c>
      <c r="F47" s="26">
        <f t="shared" si="0"/>
        <v>-487.70000000000005</v>
      </c>
      <c r="G47" s="26">
        <f t="shared" si="1"/>
        <v>3.5403481012658222</v>
      </c>
      <c r="H47" s="27"/>
      <c r="I47" s="27"/>
      <c r="J47" s="27"/>
      <c r="K47" s="27"/>
      <c r="L47" s="28"/>
      <c r="M47" s="21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</row>
    <row r="48" spans="1:71" s="23" customFormat="1" ht="19.5" customHeight="1" thickBot="1" x14ac:dyDescent="0.25">
      <c r="A48" s="16" t="s">
        <v>79</v>
      </c>
      <c r="B48" s="24" t="s">
        <v>80</v>
      </c>
      <c r="C48" s="16" t="s">
        <v>11</v>
      </c>
      <c r="D48" s="25">
        <v>1165.875</v>
      </c>
      <c r="E48" s="26">
        <v>311.3</v>
      </c>
      <c r="F48" s="26">
        <f t="shared" si="0"/>
        <v>-854.57500000000005</v>
      </c>
      <c r="G48" s="26">
        <f t="shared" si="1"/>
        <v>26.700975662056397</v>
      </c>
      <c r="H48" s="27"/>
      <c r="I48" s="27"/>
      <c r="J48" s="27"/>
      <c r="K48" s="27"/>
      <c r="L48" s="28"/>
      <c r="M48" s="21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</row>
    <row r="49" spans="1:71" s="23" customFormat="1" ht="19.5" customHeight="1" thickBot="1" x14ac:dyDescent="0.25">
      <c r="A49" s="16" t="s">
        <v>81</v>
      </c>
      <c r="B49" s="24" t="s">
        <v>82</v>
      </c>
      <c r="C49" s="16" t="s">
        <v>11</v>
      </c>
      <c r="D49" s="25">
        <v>221.9</v>
      </c>
      <c r="E49" s="26">
        <v>54.7</v>
      </c>
      <c r="F49" s="26">
        <f t="shared" si="0"/>
        <v>-167.2</v>
      </c>
      <c r="G49" s="26">
        <f t="shared" si="1"/>
        <v>24.650743578188376</v>
      </c>
      <c r="H49" s="27"/>
      <c r="I49" s="27"/>
      <c r="J49" s="27"/>
      <c r="K49" s="27"/>
      <c r="L49" s="28"/>
      <c r="M49" s="21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</row>
    <row r="50" spans="1:71" s="23" customFormat="1" ht="19.5" customHeight="1" thickBot="1" x14ac:dyDescent="0.25">
      <c r="A50" s="16" t="s">
        <v>83</v>
      </c>
      <c r="B50" s="24" t="s">
        <v>84</v>
      </c>
      <c r="C50" s="16" t="s">
        <v>11</v>
      </c>
      <c r="D50" s="25">
        <v>807.9</v>
      </c>
      <c r="E50" s="26">
        <v>227.9</v>
      </c>
      <c r="F50" s="26">
        <f t="shared" si="0"/>
        <v>-580</v>
      </c>
      <c r="G50" s="26">
        <f t="shared" si="1"/>
        <v>28.208936749597726</v>
      </c>
      <c r="H50" s="27"/>
      <c r="I50" s="27"/>
      <c r="J50" s="27"/>
      <c r="K50" s="27"/>
      <c r="L50" s="28"/>
      <c r="M50" s="21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</row>
    <row r="51" spans="1:71" s="23" customFormat="1" ht="19.5" customHeight="1" thickBot="1" x14ac:dyDescent="0.25">
      <c r="A51" s="16" t="s">
        <v>85</v>
      </c>
      <c r="B51" s="24" t="s">
        <v>86</v>
      </c>
      <c r="C51" s="16" t="s">
        <v>11</v>
      </c>
      <c r="D51" s="25">
        <v>2107.8000000000002</v>
      </c>
      <c r="E51" s="26">
        <f>102.2+6.5</f>
        <v>108.7</v>
      </c>
      <c r="F51" s="26">
        <f t="shared" si="0"/>
        <v>-1999.1000000000001</v>
      </c>
      <c r="G51" s="26">
        <f>E51/D51*100</f>
        <v>5.1570357718948658</v>
      </c>
      <c r="H51" s="27"/>
      <c r="I51" s="27"/>
      <c r="J51" s="27"/>
      <c r="K51" s="27"/>
      <c r="L51" s="28"/>
      <c r="M51" s="21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</row>
    <row r="52" spans="1:71" s="23" customFormat="1" ht="19.5" customHeight="1" thickBot="1" x14ac:dyDescent="0.25">
      <c r="A52" s="16" t="s">
        <v>87</v>
      </c>
      <c r="B52" s="24" t="s">
        <v>88</v>
      </c>
      <c r="C52" s="16" t="s">
        <v>11</v>
      </c>
      <c r="D52" s="25">
        <v>69.599999999999994</v>
      </c>
      <c r="E52" s="26">
        <v>0</v>
      </c>
      <c r="F52" s="26">
        <f t="shared" si="0"/>
        <v>-69.599999999999994</v>
      </c>
      <c r="G52" s="26">
        <f t="shared" si="1"/>
        <v>0</v>
      </c>
      <c r="H52" s="27"/>
      <c r="I52" s="27"/>
      <c r="J52" s="27"/>
      <c r="K52" s="27"/>
      <c r="L52" s="28"/>
      <c r="M52" s="21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</row>
    <row r="53" spans="1:71" s="23" customFormat="1" ht="19.5" customHeight="1" thickBot="1" x14ac:dyDescent="0.25">
      <c r="A53" s="16" t="s">
        <v>89</v>
      </c>
      <c r="B53" s="24" t="s">
        <v>90</v>
      </c>
      <c r="C53" s="16" t="s">
        <v>11</v>
      </c>
      <c r="D53" s="25">
        <v>107.575</v>
      </c>
      <c r="E53" s="26">
        <v>0</v>
      </c>
      <c r="F53" s="26">
        <f t="shared" si="0"/>
        <v>-107.575</v>
      </c>
      <c r="G53" s="26">
        <f t="shared" si="1"/>
        <v>0</v>
      </c>
      <c r="H53" s="27"/>
      <c r="I53" s="27"/>
      <c r="J53" s="27"/>
      <c r="K53" s="27"/>
      <c r="L53" s="28"/>
      <c r="M53" s="21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</row>
    <row r="54" spans="1:71" s="23" customFormat="1" ht="19.5" customHeight="1" thickBot="1" x14ac:dyDescent="0.25">
      <c r="A54" s="16" t="s">
        <v>91</v>
      </c>
      <c r="B54" s="24" t="s">
        <v>92</v>
      </c>
      <c r="C54" s="16" t="s">
        <v>11</v>
      </c>
      <c r="D54" s="25">
        <v>325.18</v>
      </c>
      <c r="E54" s="26">
        <v>154.6</v>
      </c>
      <c r="F54" s="26">
        <f t="shared" si="0"/>
        <v>-170.58</v>
      </c>
      <c r="G54" s="26">
        <f t="shared" si="1"/>
        <v>47.542899317301185</v>
      </c>
      <c r="H54" s="27"/>
      <c r="I54" s="27"/>
      <c r="J54" s="27"/>
      <c r="K54" s="27"/>
      <c r="L54" s="28"/>
      <c r="M54" s="21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</row>
    <row r="55" spans="1:71" s="53" customFormat="1" ht="19.5" customHeight="1" thickBot="1" x14ac:dyDescent="0.25">
      <c r="A55" s="14" t="s">
        <v>93</v>
      </c>
      <c r="B55" s="15" t="s">
        <v>94</v>
      </c>
      <c r="C55" s="14" t="s">
        <v>95</v>
      </c>
      <c r="D55" s="17">
        <f>D36+D6</f>
        <v>288193.97000000003</v>
      </c>
      <c r="E55" s="18">
        <f>E36+E6</f>
        <v>195264.59999999998</v>
      </c>
      <c r="F55" s="18">
        <f t="shared" si="0"/>
        <v>-92929.370000000054</v>
      </c>
      <c r="G55" s="18">
        <f t="shared" si="1"/>
        <v>67.754575156447572</v>
      </c>
      <c r="H55" s="19"/>
      <c r="I55" s="19"/>
      <c r="J55" s="19"/>
      <c r="K55" s="19"/>
      <c r="L55" s="20"/>
      <c r="M55" s="51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</row>
    <row r="56" spans="1:71" s="53" customFormat="1" ht="19.5" customHeight="1" thickBot="1" x14ac:dyDescent="0.25">
      <c r="A56" s="14" t="s">
        <v>96</v>
      </c>
      <c r="B56" s="15" t="s">
        <v>97</v>
      </c>
      <c r="C56" s="14" t="s">
        <v>95</v>
      </c>
      <c r="D56" s="17">
        <v>0</v>
      </c>
      <c r="E56" s="18">
        <f>E57-E55</f>
        <v>-68907.89999999998</v>
      </c>
      <c r="F56" s="18">
        <f t="shared" si="0"/>
        <v>-68907.89999999998</v>
      </c>
      <c r="G56" s="18"/>
      <c r="H56" s="19"/>
      <c r="I56" s="19"/>
      <c r="J56" s="19"/>
      <c r="K56" s="19"/>
      <c r="L56" s="20"/>
      <c r="M56" s="51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</row>
    <row r="57" spans="1:71" s="53" customFormat="1" ht="19.5" customHeight="1" thickBot="1" x14ac:dyDescent="0.25">
      <c r="A57" s="14" t="s">
        <v>98</v>
      </c>
      <c r="B57" s="15" t="s">
        <v>99</v>
      </c>
      <c r="C57" s="14" t="s">
        <v>100</v>
      </c>
      <c r="D57" s="17">
        <f>D55</f>
        <v>288193.97000000003</v>
      </c>
      <c r="E57" s="18">
        <v>126356.7</v>
      </c>
      <c r="F57" s="18">
        <f t="shared" si="0"/>
        <v>-161837.27000000002</v>
      </c>
      <c r="G57" s="18">
        <f t="shared" si="1"/>
        <v>43.844324709500334</v>
      </c>
      <c r="H57" s="19"/>
      <c r="I57" s="19"/>
      <c r="J57" s="19"/>
      <c r="K57" s="19"/>
      <c r="L57" s="20"/>
      <c r="M57" s="51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</row>
    <row r="58" spans="1:71" s="53" customFormat="1" ht="19.5" customHeight="1" thickBot="1" x14ac:dyDescent="0.25">
      <c r="A58" s="14" t="s">
        <v>101</v>
      </c>
      <c r="B58" s="15" t="s">
        <v>102</v>
      </c>
      <c r="C58" s="14" t="s">
        <v>103</v>
      </c>
      <c r="D58" s="17">
        <v>730.7</v>
      </c>
      <c r="E58" s="18">
        <v>324.8</v>
      </c>
      <c r="F58" s="18">
        <f t="shared" si="0"/>
        <v>-405.90000000000003</v>
      </c>
      <c r="G58" s="18">
        <f t="shared" si="1"/>
        <v>44.450526892021344</v>
      </c>
      <c r="H58" s="19"/>
      <c r="I58" s="19"/>
      <c r="J58" s="19"/>
      <c r="K58" s="19"/>
      <c r="L58" s="20"/>
      <c r="M58" s="51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</row>
    <row r="59" spans="1:71" s="53" customFormat="1" ht="19.5" customHeight="1" thickBot="1" x14ac:dyDescent="0.25">
      <c r="A59" s="14" t="s">
        <v>104</v>
      </c>
      <c r="B59" s="15" t="s">
        <v>105</v>
      </c>
      <c r="C59" s="14" t="s">
        <v>106</v>
      </c>
      <c r="D59" s="17">
        <v>419.8</v>
      </c>
      <c r="E59" s="18">
        <v>179.1</v>
      </c>
      <c r="F59" s="18">
        <f t="shared" si="0"/>
        <v>-240.70000000000002</v>
      </c>
      <c r="G59" s="18">
        <f t="shared" si="1"/>
        <v>42.663172939494999</v>
      </c>
      <c r="H59" s="19"/>
      <c r="I59" s="19"/>
      <c r="J59" s="19"/>
      <c r="K59" s="19"/>
      <c r="L59" s="20"/>
      <c r="M59" s="51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</row>
    <row r="60" spans="1:71" s="53" customFormat="1" ht="19.5" customHeight="1" thickBot="1" x14ac:dyDescent="0.25">
      <c r="A60" s="14"/>
      <c r="B60" s="15"/>
      <c r="C60" s="14" t="s">
        <v>8</v>
      </c>
      <c r="D60" s="17">
        <v>39.799999999999997</v>
      </c>
      <c r="E60" s="54">
        <v>35.4</v>
      </c>
      <c r="F60" s="18">
        <f t="shared" si="0"/>
        <v>-4.3999999999999986</v>
      </c>
      <c r="G60" s="18">
        <f t="shared" si="1"/>
        <v>88.944723618090464</v>
      </c>
      <c r="H60" s="19"/>
      <c r="I60" s="19"/>
      <c r="J60" s="19"/>
      <c r="K60" s="19"/>
      <c r="L60" s="20"/>
      <c r="M60" s="51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</row>
    <row r="61" spans="1:71" s="53" customFormat="1" ht="19.5" customHeight="1" thickBot="1" x14ac:dyDescent="0.25">
      <c r="A61" s="14" t="s">
        <v>107</v>
      </c>
      <c r="B61" s="15" t="s">
        <v>108</v>
      </c>
      <c r="C61" s="14" t="s">
        <v>109</v>
      </c>
      <c r="D61" s="17">
        <v>394.41</v>
      </c>
      <c r="E61" s="56"/>
      <c r="F61" s="18">
        <f>E62-D61</f>
        <v>-5.3400000000000318</v>
      </c>
      <c r="G61" s="18"/>
      <c r="H61" s="19"/>
      <c r="I61" s="19"/>
      <c r="J61" s="19"/>
      <c r="K61" s="19"/>
      <c r="L61" s="20"/>
      <c r="M61" s="51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</row>
    <row r="62" spans="1:71" s="22" customFormat="1" ht="18" customHeight="1" x14ac:dyDescent="0.2">
      <c r="A62" s="14"/>
      <c r="B62" s="15" t="s">
        <v>113</v>
      </c>
      <c r="C62" s="14" t="s">
        <v>109</v>
      </c>
      <c r="D62" s="17"/>
      <c r="E62" s="55">
        <v>389.07</v>
      </c>
      <c r="F62" s="18"/>
      <c r="G62" s="18"/>
      <c r="H62" s="19"/>
      <c r="I62" s="19"/>
      <c r="J62" s="19"/>
      <c r="K62" s="19"/>
      <c r="L62" s="20"/>
      <c r="M62" s="21"/>
    </row>
    <row r="63" spans="1:71" s="22" customFormat="1" ht="18" customHeight="1" x14ac:dyDescent="0.2">
      <c r="A63" s="29"/>
      <c r="B63" s="30"/>
      <c r="C63" s="31"/>
      <c r="D63" s="32"/>
      <c r="E63" s="33"/>
      <c r="F63" s="33"/>
      <c r="G63" s="33"/>
      <c r="H63" s="19"/>
      <c r="I63" s="19"/>
      <c r="J63" s="19"/>
      <c r="K63" s="19"/>
      <c r="L63" s="20"/>
      <c r="M63" s="21"/>
    </row>
    <row r="64" spans="1:71" s="22" customFormat="1" ht="18" customHeight="1" x14ac:dyDescent="0.2">
      <c r="A64" s="29"/>
      <c r="B64" s="30"/>
      <c r="C64" s="31"/>
      <c r="D64" s="32"/>
      <c r="E64" s="33"/>
      <c r="F64" s="33"/>
      <c r="G64" s="33"/>
      <c r="H64" s="19"/>
      <c r="I64" s="19"/>
      <c r="J64" s="19"/>
      <c r="K64" s="19"/>
      <c r="L64" s="20"/>
      <c r="M64" s="21"/>
    </row>
    <row r="65" spans="1:13" s="42" customFormat="1" x14ac:dyDescent="0.3">
      <c r="A65" s="34"/>
      <c r="B65" s="34" t="s">
        <v>112</v>
      </c>
      <c r="C65" s="36"/>
      <c r="E65" s="37" t="s">
        <v>110</v>
      </c>
      <c r="F65" s="38"/>
      <c r="G65" s="38"/>
      <c r="H65" s="39"/>
      <c r="I65" s="39"/>
      <c r="J65" s="39"/>
      <c r="K65" s="39"/>
      <c r="L65" s="40"/>
      <c r="M65" s="41"/>
    </row>
    <row r="66" spans="1:13" s="42" customFormat="1" x14ac:dyDescent="0.3">
      <c r="A66" s="34"/>
      <c r="B66" s="35"/>
      <c r="C66" s="36"/>
      <c r="D66" s="37"/>
      <c r="E66" s="38"/>
      <c r="F66" s="38"/>
      <c r="G66" s="38"/>
      <c r="H66" s="39"/>
      <c r="I66" s="39"/>
      <c r="J66" s="39"/>
      <c r="K66" s="39"/>
      <c r="L66" s="40"/>
      <c r="M66" s="41"/>
    </row>
    <row r="67" spans="1:13" s="42" customFormat="1" x14ac:dyDescent="0.3">
      <c r="A67" s="60" t="s">
        <v>111</v>
      </c>
      <c r="B67" s="60"/>
      <c r="C67" s="36"/>
      <c r="D67" s="43"/>
      <c r="E67" s="38"/>
      <c r="F67" s="38"/>
      <c r="G67" s="38"/>
      <c r="H67" s="39"/>
      <c r="I67" s="39"/>
      <c r="J67" s="39"/>
      <c r="K67" s="39"/>
      <c r="L67" s="40"/>
      <c r="M67" s="41"/>
    </row>
    <row r="68" spans="1:13" s="22" customFormat="1" x14ac:dyDescent="0.2">
      <c r="A68" s="29"/>
      <c r="B68" s="30"/>
      <c r="C68" s="31"/>
      <c r="D68" s="32"/>
      <c r="E68" s="6"/>
      <c r="F68" s="33"/>
      <c r="G68" s="33"/>
      <c r="H68" s="19"/>
      <c r="I68" s="19"/>
      <c r="J68" s="19"/>
      <c r="K68" s="19"/>
      <c r="L68" s="20"/>
      <c r="M68" s="21"/>
    </row>
    <row r="69" spans="1:13" s="22" customFormat="1" x14ac:dyDescent="0.2">
      <c r="A69" s="29"/>
      <c r="B69" s="30"/>
      <c r="C69" s="31"/>
      <c r="D69" s="32"/>
      <c r="E69" s="6"/>
      <c r="F69" s="33"/>
      <c r="G69" s="33"/>
      <c r="H69" s="19"/>
      <c r="I69" s="19"/>
      <c r="J69" s="19"/>
      <c r="K69" s="19"/>
      <c r="L69" s="20"/>
      <c r="M69" s="21"/>
    </row>
    <row r="70" spans="1:13" s="22" customFormat="1" x14ac:dyDescent="0.2">
      <c r="A70" s="29"/>
      <c r="B70" s="30"/>
      <c r="C70" s="31"/>
      <c r="D70" s="32"/>
      <c r="E70" s="6"/>
      <c r="F70" s="33"/>
      <c r="G70" s="33"/>
      <c r="H70" s="19"/>
      <c r="I70" s="19"/>
      <c r="J70" s="19"/>
      <c r="K70" s="19"/>
      <c r="L70" s="20"/>
      <c r="M70" s="21"/>
    </row>
    <row r="71" spans="1:13" s="22" customFormat="1" x14ac:dyDescent="0.2">
      <c r="A71" s="29"/>
      <c r="B71" s="30"/>
      <c r="C71" s="31"/>
      <c r="D71" s="32"/>
      <c r="E71" s="6"/>
      <c r="F71" s="33"/>
      <c r="G71" s="33"/>
      <c r="H71" s="19"/>
      <c r="I71" s="19"/>
      <c r="J71" s="19"/>
      <c r="K71" s="19"/>
      <c r="L71" s="20"/>
      <c r="M71" s="21"/>
    </row>
    <row r="72" spans="1:13" s="22" customFormat="1" x14ac:dyDescent="0.2">
      <c r="A72" s="29"/>
      <c r="B72" s="30"/>
      <c r="C72" s="31"/>
      <c r="D72" s="32"/>
      <c r="E72" s="6"/>
      <c r="F72" s="33"/>
      <c r="G72" s="33"/>
      <c r="H72" s="19"/>
      <c r="I72" s="19"/>
      <c r="J72" s="19"/>
      <c r="K72" s="19"/>
      <c r="L72" s="20"/>
      <c r="M72" s="21"/>
    </row>
    <row r="73" spans="1:13" s="22" customFormat="1" x14ac:dyDescent="0.2">
      <c r="A73" s="29"/>
      <c r="B73" s="30"/>
      <c r="C73" s="31"/>
      <c r="D73" s="32"/>
      <c r="E73" s="6"/>
      <c r="F73" s="33"/>
      <c r="G73" s="33"/>
      <c r="H73" s="19"/>
      <c r="I73" s="19"/>
      <c r="J73" s="19"/>
      <c r="K73" s="19"/>
      <c r="L73" s="20"/>
      <c r="M73" s="21"/>
    </row>
  </sheetData>
  <mergeCells count="7">
    <mergeCell ref="H5:I5"/>
    <mergeCell ref="J5:L5"/>
    <mergeCell ref="A1:G1"/>
    <mergeCell ref="A67:B67"/>
    <mergeCell ref="A2:G2"/>
    <mergeCell ref="A3:G3"/>
    <mergeCell ref="A4:F4"/>
  </mergeCells>
  <pageMargins left="0.70866141732283472" right="0.17" top="0.74803149606299213" bottom="0.35" header="0.31496062992125984" footer="0.31496062992125984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КПУ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2020-07-21T06:28:27Z</dcterms:modified>
</cp:coreProperties>
</file>