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l.shatanova\Desktop\рабочая\подача воды по каналам\ТС и ИП полугодие 2021 года\"/>
    </mc:Choice>
  </mc:AlternateContent>
  <xr:revisionPtr revIDLastSave="0" documentId="13_ncr:1_{51C6BC6B-D128-4673-8220-4017796637FC}" xr6:coauthVersionLast="47" xr6:coauthVersionMax="47" xr10:uidLastSave="{00000000-0000-0000-0000-000000000000}"/>
  <bookViews>
    <workbookView xWindow="-120" yWindow="-120" windowWidth="29040" windowHeight="15840" xr2:uid="{308B8089-F43E-46FD-9B20-61EC900440A9}"/>
  </bookViews>
  <sheets>
    <sheet name="1 полугодие 2021 года" sheetId="1" r:id="rId1"/>
  </sheets>
  <definedNames>
    <definedName name="SUB1004515169_4" localSheetId="0">'1 полугодие 2021 года'!$A$2</definedName>
    <definedName name="SUB1004515169_5" localSheetId="0">#REF!</definedName>
    <definedName name="_xlnm.Print_Titles" localSheetId="0">'1 полугодие 2021 года'!$A:$Z,'1 полугодие 2021 года'!$6:$10</definedName>
    <definedName name="_xlnm.Print_Area" localSheetId="0">'1 полугодие 2021 года'!$A$1:$Z$63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3" i="1" l="1"/>
  <c r="K63" i="1"/>
  <c r="M62" i="1"/>
  <c r="K62" i="1"/>
  <c r="M61" i="1"/>
  <c r="K61" i="1"/>
  <c r="J61" i="1"/>
  <c r="S59" i="1"/>
  <c r="R59" i="1"/>
  <c r="Q59" i="1"/>
  <c r="P59" i="1"/>
  <c r="Z58" i="1"/>
  <c r="X58" i="1"/>
  <c r="W58" i="1"/>
  <c r="V58" i="1"/>
  <c r="U58" i="1"/>
  <c r="T58" i="1"/>
  <c r="T59" i="1" s="1"/>
  <c r="S58" i="1"/>
  <c r="R58" i="1"/>
  <c r="Q58" i="1"/>
  <c r="P58" i="1"/>
  <c r="M57" i="1"/>
  <c r="M58" i="1" s="1"/>
  <c r="M59" i="1" s="1"/>
  <c r="K57" i="1"/>
  <c r="O56" i="1"/>
  <c r="K56" i="1"/>
  <c r="O55" i="1"/>
  <c r="K55" i="1"/>
  <c r="J54" i="1"/>
  <c r="K54" i="1" s="1"/>
  <c r="K53" i="1"/>
  <c r="K52" i="1"/>
  <c r="O51" i="1"/>
  <c r="K51" i="1"/>
  <c r="J50" i="1"/>
  <c r="O50" i="1" s="1"/>
  <c r="K49" i="1"/>
  <c r="O48" i="1"/>
  <c r="O46" i="1" s="1"/>
  <c r="K48" i="1"/>
  <c r="J48" i="1"/>
  <c r="K47" i="1"/>
  <c r="J46" i="1"/>
  <c r="K46" i="1" s="1"/>
  <c r="O45" i="1"/>
  <c r="K45" i="1"/>
  <c r="O44" i="1"/>
  <c r="K44" i="1"/>
  <c r="O43" i="1"/>
  <c r="K43" i="1"/>
  <c r="O42" i="1"/>
  <c r="K42" i="1"/>
  <c r="O41" i="1"/>
  <c r="O40" i="1" s="1"/>
  <c r="O39" i="1" s="1"/>
  <c r="O58" i="1" s="1"/>
  <c r="K41" i="1"/>
  <c r="J40" i="1"/>
  <c r="K40" i="1" s="1"/>
  <c r="Z37" i="1"/>
  <c r="Z59" i="1" s="1"/>
  <c r="X37" i="1"/>
  <c r="X59" i="1" s="1"/>
  <c r="W37" i="1"/>
  <c r="W59" i="1" s="1"/>
  <c r="V37" i="1"/>
  <c r="V59" i="1" s="1"/>
  <c r="U37" i="1"/>
  <c r="U59" i="1" s="1"/>
  <c r="T37" i="1"/>
  <c r="S37" i="1"/>
  <c r="R37" i="1"/>
  <c r="Q37" i="1"/>
  <c r="P37" i="1"/>
  <c r="N37" i="1"/>
  <c r="N59" i="1" s="1"/>
  <c r="M37" i="1"/>
  <c r="L37" i="1"/>
  <c r="K36" i="1"/>
  <c r="K35" i="1"/>
  <c r="K34" i="1"/>
  <c r="K33" i="1"/>
  <c r="I32" i="1"/>
  <c r="K32" i="1" s="1"/>
  <c r="I31" i="1"/>
  <c r="K31" i="1" s="1"/>
  <c r="K30" i="1"/>
  <c r="K29" i="1"/>
  <c r="K28" i="1"/>
  <c r="K27" i="1"/>
  <c r="I27" i="1"/>
  <c r="I26" i="1" s="1"/>
  <c r="K25" i="1"/>
  <c r="K24" i="1"/>
  <c r="J23" i="1"/>
  <c r="J21" i="1" s="1"/>
  <c r="J17" i="1" s="1"/>
  <c r="J37" i="1" s="1"/>
  <c r="K22" i="1"/>
  <c r="I21" i="1"/>
  <c r="K20" i="1"/>
  <c r="K19" i="1"/>
  <c r="J18" i="1"/>
  <c r="K18" i="1" s="1"/>
  <c r="I18" i="1"/>
  <c r="K16" i="1"/>
  <c r="K15" i="1"/>
  <c r="K14" i="1"/>
  <c r="K13" i="1"/>
  <c r="M12" i="1"/>
  <c r="K12" i="1"/>
  <c r="I17" i="1" l="1"/>
  <c r="I37" i="1" s="1"/>
  <c r="I59" i="1" s="1"/>
  <c r="K50" i="1"/>
  <c r="K23" i="1"/>
  <c r="K21" i="1" s="1"/>
  <c r="K17" i="1" s="1"/>
  <c r="K37" i="1" s="1"/>
  <c r="O23" i="1"/>
  <c r="O21" i="1" s="1"/>
  <c r="O17" i="1" s="1"/>
  <c r="O37" i="1" s="1"/>
  <c r="O59" i="1" s="1"/>
  <c r="J39" i="1"/>
  <c r="K39" i="1" l="1"/>
  <c r="K58" i="1" s="1"/>
  <c r="K59" i="1" s="1"/>
  <c r="J58" i="1"/>
  <c r="J5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Ekonom</author>
  </authors>
  <commentList>
    <comment ref="M63" authorId="0" shapeId="0" xr:uid="{30FEF0A6-22BB-4ADF-A2C5-025143986BE5}">
      <text>
        <r>
          <rPr>
            <b/>
            <sz val="9"/>
            <color indexed="81"/>
            <rFont val="Tahoma"/>
            <family val="2"/>
            <charset val="204"/>
          </rPr>
          <t>Ekonom:</t>
        </r>
        <r>
          <rPr>
            <sz val="9"/>
            <color indexed="81"/>
            <rFont val="Tahoma"/>
            <family val="2"/>
            <charset val="204"/>
          </rPr>
          <t xml:space="preserve">
05.02.2019
</t>
        </r>
      </text>
    </comment>
  </commentList>
</comments>
</file>

<file path=xl/sharedStrings.xml><?xml version="1.0" encoding="utf-8"?>
<sst xmlns="http://schemas.openxmlformats.org/spreadsheetml/2006/main" count="246" uniqueCount="178">
  <si>
    <t>Форма 21</t>
  </si>
  <si>
    <t>РГП на ПХВ "Казводхоз КВР МЭГиПР РК, подача воды по каналам (I полугодие 2021 года) ОПЕРАТИВНО</t>
  </si>
  <si>
    <t xml:space="preserve">Инвестиционная программа на период с 1 августа 2018 года по 31 июля 2023 года </t>
  </si>
  <si>
    <t>утвержден приказом КВР МЭГиПР РК от 11.03.2021 года № 28 и ДКРЕМ по г.Нур-Султан МНЭ РК от 11.03.2021 года №48-Н</t>
  </si>
  <si>
    <t>№ п/п</t>
  </si>
  <si>
    <t>Информация о плановых и фактических объемах предоставления регулируемых услуг (товаров, работ)</t>
  </si>
  <si>
    <t>Отчет о прибылях и убытках*</t>
  </si>
  <si>
    <t>Сумма инвестиционной программы (проекта), тенге (без учета НДС)</t>
  </si>
  <si>
    <t>Информация о фактических условиях и размерах финансирования инвестиционной программы (проекта), тыс. тенге</t>
  </si>
  <si>
    <t>Информация 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</si>
  <si>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Разъяснение причин отклонения достигнутых фактических показателей от показателей в утвержденной инвестиционной программе (проекте)</t>
  </si>
  <si>
    <t>Оценка повышения качества и надежности предоставляемых регулируемых услуг (товаров, работ)</t>
  </si>
  <si>
    <t>Наименование мероприятий</t>
  </si>
  <si>
    <t>Единица измерения</t>
  </si>
  <si>
    <t>Количество в натуральных показателях, тыс.м3</t>
  </si>
  <si>
    <t>План</t>
  </si>
  <si>
    <t>Факт за 1 полугодие 2021 года</t>
  </si>
  <si>
    <t>отклонение</t>
  </si>
  <si>
    <t>причины отклонения</t>
  </si>
  <si>
    <t>собственные средства</t>
  </si>
  <si>
    <t>Заемные средства</t>
  </si>
  <si>
    <t>Бюджетные средства</t>
  </si>
  <si>
    <t>Амортизация</t>
  </si>
  <si>
    <t>Прибыль</t>
  </si>
  <si>
    <t>план</t>
  </si>
  <si>
    <t>факт</t>
  </si>
  <si>
    <t xml:space="preserve">Утвержденные мероприятия </t>
  </si>
  <si>
    <t>1</t>
  </si>
  <si>
    <t>Реконструкция оросительных сетей Аксуского района Алматинской области (II этап)</t>
  </si>
  <si>
    <t>шт</t>
  </si>
  <si>
    <t>2/3</t>
  </si>
  <si>
    <t>3 год реализации</t>
  </si>
  <si>
    <t>По итогам 3 года реализации за период с 1 августа 2020 года по 31 июля 2021 года мероприятие (II этап) исполнено</t>
  </si>
  <si>
    <t>2</t>
  </si>
  <si>
    <t>Ремонт Жартасского магистрального канала (4 этап)</t>
  </si>
  <si>
    <t>км</t>
  </si>
  <si>
    <t>2,74</t>
  </si>
  <si>
    <t>Ожидается исполнение до конца реализации инвестиционной программы</t>
  </si>
  <si>
    <t>3</t>
  </si>
  <si>
    <t xml:space="preserve">Капитальный ремонт канала Сунак Ата Жанакорганского района </t>
  </si>
  <si>
    <t>км/шт</t>
  </si>
  <si>
    <t>26,1/18</t>
  </si>
  <si>
    <t>4</t>
  </si>
  <si>
    <t>Реконструкция оросительных сетей Карасайского района Алматинской области (I этап)</t>
  </si>
  <si>
    <t>51,43</t>
  </si>
  <si>
    <t>В целях реализации Госпрограммы АПК изменения были внесены и утверждены в марте 2021 года. Опубликованно на портале государственных закупок . Проводится рассмотрение заявок потенциальных поставщиков до 06.08.2021 года.</t>
  </si>
  <si>
    <t>5</t>
  </si>
  <si>
    <t>Цифровизация, автоматизация и диспетчеризация процессов водоучета,  водораспределения - создание Единой БД по учету воды, Единой информационной архитектуры водохозяйственного комплекса</t>
  </si>
  <si>
    <t>услуга</t>
  </si>
  <si>
    <t>В целях реализации поручения Главы Государства изменения были внесены и утверждены в марте 2021 года. Ожидается исполнение</t>
  </si>
  <si>
    <t>6</t>
  </si>
  <si>
    <t>Восстановление ирригации и дренажа</t>
  </si>
  <si>
    <t>6.1</t>
  </si>
  <si>
    <t>Улучшение дренажных систем:</t>
  </si>
  <si>
    <t>6.1.1</t>
  </si>
  <si>
    <t>Махатаралского района Туркестанской области</t>
  </si>
  <si>
    <t>км/скв</t>
  </si>
  <si>
    <t>52,86/70</t>
  </si>
  <si>
    <t xml:space="preserve">Получено устное согласие от ИБР для проведения закупок по Международным правилам (Фидик) проектирование + СМР.
Готовится техническая спецификация по Международным стандартам, объявление открытого конкурса планируется до конца т.г.
</t>
  </si>
  <si>
    <t>6.1.2</t>
  </si>
  <si>
    <t>Шардаринского района Туркестанской области</t>
  </si>
  <si>
    <t>42,92/100</t>
  </si>
  <si>
    <t>6.2</t>
  </si>
  <si>
    <t>Улучшение оросительных систем Алматинской области:</t>
  </si>
  <si>
    <t>6.2.1</t>
  </si>
  <si>
    <t>1) Коксуский район</t>
  </si>
  <si>
    <t>га/км</t>
  </si>
  <si>
    <t>4533,33/124,24</t>
  </si>
  <si>
    <t>По проекту Коксуского района требуется корректировка ПСД с учетом цен 2021 года с дальнейшим получением государственой экспертизы</t>
  </si>
  <si>
    <t>6.2.2</t>
  </si>
  <si>
    <t>2) Аксуский район</t>
  </si>
  <si>
    <t>3849,33/211,25</t>
  </si>
  <si>
    <t>Ожидается даьнейшее исполнение</t>
  </si>
  <si>
    <t>6.2.3</t>
  </si>
  <si>
    <t>3) Алакольский район</t>
  </si>
  <si>
    <t>2000/25,97</t>
  </si>
  <si>
    <t>Акиматом Алматинской области решен вопрос о финансировании  корректировки проектно-сметной документации, работа по корректировке ведется акиматом.</t>
  </si>
  <si>
    <t>6.2.4</t>
  </si>
  <si>
    <t>4) Ескельдинский район</t>
  </si>
  <si>
    <t>1420,67/97,37</t>
  </si>
  <si>
    <t xml:space="preserve">В настоящее время, планируется подписание дополнительного соглашения с подрядчиком в части дополнительных работ и сроков контракта и завершение им оставшейся части СМР. Банк предоставил согласие на продление срока </t>
  </si>
  <si>
    <t>6.3</t>
  </si>
  <si>
    <t>Усиление контроля и автоматизации данных</t>
  </si>
  <si>
    <t xml:space="preserve">Задержка реализации компонента связана с реорганизацией структуры Правительства и передачи ряда функций из Министерства сельского хозяйства в Министерство экологии, геологии и природных ресурсов.  </t>
  </si>
  <si>
    <t>6.3.1</t>
  </si>
  <si>
    <t>Совершенствование лабораторий</t>
  </si>
  <si>
    <t>6.3.2</t>
  </si>
  <si>
    <t xml:space="preserve">Оснащение современным лабороторным оборудованием </t>
  </si>
  <si>
    <t>6.3.3</t>
  </si>
  <si>
    <t>Ремонт здания Шардара</t>
  </si>
  <si>
    <t>Оснащение техникой</t>
  </si>
  <si>
    <t>ед</t>
  </si>
  <si>
    <t>6.3.3.1</t>
  </si>
  <si>
    <t>Мониторинг КИПиА системы ирригации и дренажа</t>
  </si>
  <si>
    <t>комплект</t>
  </si>
  <si>
    <t>5.4.2.2</t>
  </si>
  <si>
    <t>Контроль автоматизации скважин вертикального дренажа</t>
  </si>
  <si>
    <t>5.4.2.3</t>
  </si>
  <si>
    <t>Датчик давления и датчик засоления</t>
  </si>
  <si>
    <t>200</t>
  </si>
  <si>
    <t>5.4.2.4</t>
  </si>
  <si>
    <t>Регистратор данных</t>
  </si>
  <si>
    <t>5.4.2.5</t>
  </si>
  <si>
    <t>Модем</t>
  </si>
  <si>
    <t>5.4.2.6</t>
  </si>
  <si>
    <t>СИМ + пакет данных</t>
  </si>
  <si>
    <t>ВСЕГО</t>
  </si>
  <si>
    <t>Переходящие мероприятия</t>
  </si>
  <si>
    <t>Реконструкция водохозяйственных и гидромелиоративных  систем Актюбинской, Жамбылской и Туркестанской областей</t>
  </si>
  <si>
    <t>Жамбылская область</t>
  </si>
  <si>
    <t>Реконструкция ирригационных систем и сооружений в Жамбылском районе</t>
  </si>
  <si>
    <t>7 971 / 271,01</t>
  </si>
  <si>
    <t>100 % исполнение данного мероприятия ожидается до конца реализации инвестиционной программы.</t>
  </si>
  <si>
    <t>Реконструкция ирригационных систем и сооружений в Байзакском районе</t>
  </si>
  <si>
    <t>6756 / 299,03</t>
  </si>
  <si>
    <t xml:space="preserve"> 100 % исполнение данного мероприятия ожидается до конца реализации инвестиционной программы.</t>
  </si>
  <si>
    <t>6.1.3</t>
  </si>
  <si>
    <t>Реконструкция ирригационных систем и сооружений в Кордайском районе</t>
  </si>
  <si>
    <t>4950 / 131,35</t>
  </si>
  <si>
    <t>6.1.4</t>
  </si>
  <si>
    <t>Реконструкция ирригационных систем и сооружений в Меркенском районе</t>
  </si>
  <si>
    <t>4449 / 145,96</t>
  </si>
  <si>
    <t>6.1.5</t>
  </si>
  <si>
    <t>Реконструкция ирригационных систем и сооружений в Жуалинском районе</t>
  </si>
  <si>
    <t>1386 / 44,64</t>
  </si>
  <si>
    <t>Туркестанская область</t>
  </si>
  <si>
    <t>Строительство водовода и насосной станции в Жаушыумском массиве Шардаринского района</t>
  </si>
  <si>
    <t>6096 / 23,31</t>
  </si>
  <si>
    <t>Реконструкция межхозяйственного канала Р-5 в едином комплексе с подпитывающем каналом к Р-5 и его новым отводом в Ордабасинском районе</t>
  </si>
  <si>
    <t>750 / 4,75</t>
  </si>
  <si>
    <t>Выполнение СМР в завершающей стадии. Ведется работа по продлению срока завершения работ из-за приостановок на период карантина Ковид-2019 и вегетационного периода. выполнение работ будет завершено в 1 квартале 2021 года. Ожидается изменение объема работ.</t>
  </si>
  <si>
    <t>Реконструкция Шаульдерского подпитывающего канала в Отырарском районе, Реконструкция внутренних коллекторно-дренажных сетей Шаульдерского массива в Отырарском районе</t>
  </si>
  <si>
    <t>6000 / 14,85</t>
  </si>
  <si>
    <t xml:space="preserve">Контракт №SKIP_S03.1 подписан с ТОО «ORIONCONSTRUCTIONLTD» 14.11.2020г. Сумма Контракта: финансирование ЕБРР – 3 932 791 098,39 тенге Дата начала работ – 21.12.2020г. Выполняется мобилизация.
</t>
  </si>
  <si>
    <t>Актюбинская область</t>
  </si>
  <si>
    <t>Реконструкция ирригационных систем и сооружений в г. Актобе</t>
  </si>
  <si>
    <t>1164 / 16,18</t>
  </si>
  <si>
    <t xml:space="preserve">СМР завершены (2018-2019), испытания проведены, проведено независимое техническое обследование объектов, завершен процесс приемки объектов.
</t>
  </si>
  <si>
    <t>Реконструкция ирригационных систем и сооружений в Хромтауском и Алгинском районах, а также восстановление системы лиманного орошения,</t>
  </si>
  <si>
    <t>448 / 4,49</t>
  </si>
  <si>
    <t xml:space="preserve">Все СМР завершены (2018-2019). Испытания проведены. Выявленные недостатки устранены. Объекты сданы в эксплуатацию </t>
  </si>
  <si>
    <t>Реконструкция ирригационных систем и сооружений в Каргалинском районе</t>
  </si>
  <si>
    <t>2123 / 12,395</t>
  </si>
  <si>
    <t>Все СМР завершены (2018-2019). Испытания проведены. Выявленные недостатки устранены. Объекты сданы в эксплуатацию Заказчику (Акты ввода объектов в эксплуатацию от 27.08.2019г.). Проведено независимое техническое обследование объектов.</t>
  </si>
  <si>
    <t>6.3.4</t>
  </si>
  <si>
    <t>Реконструкция ирригационных систем и сооружений в Мартукском районе</t>
  </si>
  <si>
    <t>900 / 8,48</t>
  </si>
  <si>
    <t xml:space="preserve">Контракт№SKIP_А01.4 от 15.03.2018 г. подписан с подрядчиком ТОО «Энергия XXI век».
- Сумма Контракта: 1 137 179 796,83 тенге за счет ЕБРР
Испытания и пуско-наладочные работы проведены, выявленные недостатки устранены. Проведено независимое техническое обследование объектов.Для сдачи объектов в эксплуатацию необходимо подписание дополнительного соглашения. Ведется работа по его согласованию и подписанию.
</t>
  </si>
  <si>
    <t>6.3.5</t>
  </si>
  <si>
    <t>Развитие объектов инфракструктуры зеленой зоны г. Актобе путем строительства водовода с Актюбинского водохранилища в русло р. Сазды</t>
  </si>
  <si>
    <t>7 994,5 / 47,05</t>
  </si>
  <si>
    <t>6.4</t>
  </si>
  <si>
    <t>Помощь в подготовке тендеров, Проектирование, Инженерное сопровождение (ПИР, авторский и технический надзор)</t>
  </si>
  <si>
    <t xml:space="preserve">услуга </t>
  </si>
  <si>
    <t>100 % исполнение данного мероприятия ожидается до конца реализации инвестиционной программы</t>
  </si>
  <si>
    <t>Реконструкция ОРУ подстанции 220 кВ для насосной станции 18 Канала имени Каныша Сатпаева, в т.ч. технический и авторский надзор.</t>
  </si>
  <si>
    <t>работа/услуга</t>
  </si>
  <si>
    <t>2\2</t>
  </si>
  <si>
    <t>100 % исполнение</t>
  </si>
  <si>
    <t>Итого</t>
  </si>
  <si>
    <t>Дополнительные мероприятия</t>
  </si>
  <si>
    <t>Филиал Канал им.К. Сатпаева</t>
  </si>
  <si>
    <t>3.1</t>
  </si>
  <si>
    <t>Приобретение и установка автомобильных весов</t>
  </si>
  <si>
    <t>3.2</t>
  </si>
  <si>
    <t>Пылесос</t>
  </si>
  <si>
    <t>ПВ</t>
  </si>
  <si>
    <t>По итогам конкурса государственных закупок ТОО «Сыр маржаны и К» признано потенциальным поставщиком работ по капитальному ремонту канала на сумму 95 409,323 тыс. тенге, ТОО «Altimus LTD» признано потенциальным поставщиком работ по техническому надзору на сумму 3921,750 тыс. тенге. Ожидается исполнение</t>
  </si>
  <si>
    <t xml:space="preserve">По проекту «Реконструкция водовода и насосной станции в Жаушыкумском массиве Шардаринского района Туркестанской области» на 11,8 млрд.тенге объявлены торги и ведется рассмотрение заявок конкурсной комиссией
</t>
  </si>
  <si>
    <t>факт т.г.</t>
  </si>
  <si>
    <t>факт п.г.</t>
  </si>
  <si>
    <t xml:space="preserve">Контракт№SKIP_А01.5 от 15.03.2018 г. подписан с подрядчиком (Консорциум Жаса) ТОО «Техника РемСтрой».Сумма Контракта:  1 361 617 382,31 тенге за счет ЕБРР, 163 394 085,87. Работы по 3-ей очереди строительства завершены. По 1-ой и 2-ой очередям проведена корректировка ПСД и ее повторное утверждение в Госэкспертизе. 
</t>
  </si>
  <si>
    <t xml:space="preserve">Снижение аварийности, по годам реализации в зависимости от утв. ИП </t>
  </si>
  <si>
    <t>Снижение износа (физического) основных фондов (активов), %, по годам реализации в зависимости от утв. ИП</t>
  </si>
  <si>
    <t>Улучшение производственных показателей, %, по годам реализации в зависимости от утв. ИП</t>
  </si>
  <si>
    <t xml:space="preserve">Снижение потерь, %, по годам реализации в зависимости от утв. ИП </t>
  </si>
  <si>
    <t xml:space="preserve">Наим-е регулируемых услуг </t>
  </si>
  <si>
    <t xml:space="preserve">Период предоставления услуги в рамках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</si>
</sst>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9" x14ac:knownFonts="1">
    <font>
      <sz val="11"/>
      <color theme="1"/>
      <name val="Calibri"/>
      <family val="2"/>
      <charset val="204"/>
      <scheme val="minor"/>
    </font>
    <font>
      <sz val="14"/>
      <name val="Times New Roman"/>
      <family val="1"/>
      <charset val="204"/>
    </font>
    <font>
      <u/>
      <sz val="11"/>
      <color theme="10"/>
      <name val="Calibri"/>
      <family val="2"/>
      <charset val="204"/>
      <scheme val="minor"/>
    </font>
    <font>
      <u/>
      <sz val="24"/>
      <name val="Times New Roman"/>
      <family val="1"/>
      <charset val="204"/>
    </font>
    <font>
      <b/>
      <sz val="24"/>
      <name val="Times New Roman"/>
      <family val="1"/>
      <charset val="204"/>
    </font>
    <font>
      <b/>
      <u/>
      <sz val="24"/>
      <name val="Times New Roman"/>
      <family val="1"/>
      <charset val="204"/>
    </font>
    <font>
      <u/>
      <sz val="14"/>
      <name val="Times New Roman"/>
      <family val="1"/>
      <charset val="204"/>
    </font>
    <font>
      <sz val="14"/>
      <color theme="1"/>
      <name val="Calibri"/>
      <family val="2"/>
      <charset val="204"/>
      <scheme val="minor"/>
    </font>
    <font>
      <sz val="24"/>
      <name val="Times New Roman"/>
      <family val="1"/>
      <charset val="204"/>
    </font>
    <font>
      <b/>
      <sz val="24"/>
      <color rgb="FF000000"/>
      <name val="Times New Roman"/>
      <family val="1"/>
      <charset val="204"/>
    </font>
    <font>
      <b/>
      <sz val="14"/>
      <color rgb="FF000000"/>
      <name val="Times New Roman"/>
      <family val="1"/>
      <charset val="204"/>
    </font>
    <font>
      <sz val="13"/>
      <color theme="1"/>
      <name val="Times New Roman"/>
      <family val="1"/>
      <charset val="204"/>
    </font>
    <font>
      <b/>
      <sz val="14"/>
      <name val="Times New Roman"/>
      <family val="1"/>
      <charset val="204"/>
    </font>
    <font>
      <sz val="24"/>
      <color rgb="FF000000"/>
      <name val="Times New Roman"/>
      <family val="1"/>
      <charset val="204"/>
    </font>
    <font>
      <sz val="24"/>
      <color theme="1"/>
      <name val="Times New Roman"/>
      <family val="1"/>
      <charset val="204"/>
    </font>
    <font>
      <sz val="20"/>
      <name val="Times New Roman"/>
      <family val="1"/>
      <charset val="204"/>
    </font>
    <font>
      <sz val="11"/>
      <color theme="1"/>
      <name val="Calibri"/>
      <family val="2"/>
      <scheme val="minor"/>
    </font>
    <font>
      <b/>
      <sz val="24"/>
      <color theme="1"/>
      <name val="Times New Roman"/>
      <family val="1"/>
      <charset val="204"/>
    </font>
    <font>
      <b/>
      <i/>
      <sz val="24"/>
      <color theme="1"/>
      <name val="Times New Roman"/>
      <family val="1"/>
      <charset val="204"/>
    </font>
    <font>
      <sz val="20"/>
      <color rgb="FF000000"/>
      <name val="Times New Roman"/>
      <family val="1"/>
      <charset val="204"/>
    </font>
    <font>
      <sz val="20"/>
      <color theme="1"/>
      <name val="Times New Roman"/>
      <family val="1"/>
      <charset val="204"/>
    </font>
    <font>
      <i/>
      <sz val="24"/>
      <color theme="1"/>
      <name val="Times New Roman"/>
      <family val="1"/>
      <charset val="204"/>
    </font>
    <font>
      <b/>
      <sz val="20"/>
      <color rgb="FF000000"/>
      <name val="Times New Roman"/>
      <family val="1"/>
      <charset val="204"/>
    </font>
    <font>
      <b/>
      <i/>
      <sz val="20"/>
      <color theme="1"/>
      <name val="Times New Roman"/>
      <family val="1"/>
      <charset val="204"/>
    </font>
    <font>
      <sz val="14"/>
      <color theme="1"/>
      <name val="Times New Roman"/>
      <family val="1"/>
      <charset val="204"/>
    </font>
    <font>
      <sz val="24"/>
      <color rgb="FF2B2B2B"/>
      <name val="Times New Roman"/>
      <family val="1"/>
      <charset val="204"/>
    </font>
    <font>
      <b/>
      <sz val="20"/>
      <color theme="1"/>
      <name val="Times New Roman"/>
      <family val="1"/>
      <charset val="204"/>
    </font>
    <font>
      <b/>
      <sz val="9"/>
      <color indexed="81"/>
      <name val="Tahoma"/>
      <family val="2"/>
      <charset val="204"/>
    </font>
    <font>
      <sz val="9"/>
      <color indexed="81"/>
      <name val="Tahoma"/>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16" fillId="0" borderId="0"/>
  </cellStyleXfs>
  <cellXfs count="129">
    <xf numFmtId="0" fontId="0" fillId="0" borderId="0" xfId="0"/>
    <xf numFmtId="0" fontId="0" fillId="2" borderId="0" xfId="0" applyFill="1"/>
    <xf numFmtId="49" fontId="3" fillId="2" borderId="0" xfId="1" applyNumberFormat="1" applyFont="1" applyFill="1" applyAlignment="1">
      <alignment horizontal="center" vertical="center" wrapText="1"/>
    </xf>
    <xf numFmtId="0" fontId="3" fillId="2" borderId="0" xfId="1" applyFont="1" applyFill="1" applyAlignment="1">
      <alignment horizontal="right" vertical="center" wrapText="1"/>
    </xf>
    <xf numFmtId="0" fontId="3" fillId="2" borderId="0" xfId="1" applyFont="1" applyFill="1" applyAlignment="1">
      <alignment horizontal="left" vertical="center" wrapText="1"/>
    </xf>
    <xf numFmtId="0" fontId="3" fillId="2" borderId="0" xfId="1" applyFont="1" applyFill="1" applyAlignment="1">
      <alignment horizontal="center" vertical="center" wrapText="1"/>
    </xf>
    <xf numFmtId="0" fontId="3" fillId="2" borderId="0" xfId="1" applyFont="1" applyFill="1" applyAlignment="1">
      <alignment vertical="center" wrapText="1"/>
    </xf>
    <xf numFmtId="4" fontId="4" fillId="2" borderId="0" xfId="1" applyNumberFormat="1" applyFont="1" applyFill="1" applyAlignment="1">
      <alignment horizontal="left" vertical="center"/>
    </xf>
    <xf numFmtId="4" fontId="3" fillId="2" borderId="0" xfId="1" applyNumberFormat="1" applyFont="1" applyFill="1" applyAlignment="1">
      <alignment horizontal="left" vertical="center" wrapText="1"/>
    </xf>
    <xf numFmtId="0" fontId="5" fillId="2" borderId="0" xfId="1" applyFont="1" applyFill="1" applyAlignment="1">
      <alignment horizontal="left" vertical="center" wrapText="1"/>
    </xf>
    <xf numFmtId="0" fontId="6" fillId="2" borderId="0" xfId="1" applyFont="1" applyFill="1" applyAlignment="1">
      <alignment horizontal="left" vertical="center" wrapText="1"/>
    </xf>
    <xf numFmtId="0" fontId="7" fillId="2" borderId="0" xfId="0" applyFont="1" applyFill="1"/>
    <xf numFmtId="49" fontId="8" fillId="2" borderId="0" xfId="0" applyNumberFormat="1" applyFont="1" applyFill="1" applyAlignment="1">
      <alignment horizontal="center" vertical="center" wrapText="1"/>
    </xf>
    <xf numFmtId="0" fontId="8" fillId="2" borderId="0" xfId="0" applyFont="1" applyFill="1" applyAlignment="1">
      <alignment horizontal="right"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4" fontId="8" fillId="2" borderId="0" xfId="0" applyNumberFormat="1" applyFont="1" applyFill="1" applyAlignment="1">
      <alignment horizontal="center" vertical="center"/>
    </xf>
    <xf numFmtId="0" fontId="8" fillId="2" borderId="0" xfId="0" applyFont="1" applyFill="1" applyAlignment="1">
      <alignment horizontal="left" vertical="center"/>
    </xf>
    <xf numFmtId="4" fontId="8"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4" fontId="8" fillId="2" borderId="0" xfId="0" applyNumberFormat="1" applyFont="1" applyFill="1" applyAlignment="1">
      <alignment horizontal="left" vertical="center"/>
    </xf>
    <xf numFmtId="0" fontId="11" fillId="2" borderId="0" xfId="0" applyFont="1" applyFill="1"/>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 fontId="14" fillId="2" borderId="1" xfId="0" applyNumberFormat="1" applyFont="1" applyFill="1" applyBorder="1" applyAlignment="1">
      <alignment horizontal="left" vertical="center" wrapText="1"/>
    </xf>
    <xf numFmtId="4" fontId="13" fillId="2" borderId="1" xfId="0" applyNumberFormat="1" applyFont="1" applyFill="1" applyBorder="1" applyAlignment="1">
      <alignment horizontal="left" vertical="center" wrapText="1"/>
    </xf>
    <xf numFmtId="0" fontId="1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4" fillId="2" borderId="1" xfId="0" applyFont="1" applyFill="1" applyBorder="1" applyAlignment="1">
      <alignment horizontal="center" vertical="center"/>
    </xf>
    <xf numFmtId="4" fontId="14" fillId="2"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4" fontId="14" fillId="2" borderId="1" xfId="0" applyNumberFormat="1" applyFont="1" applyFill="1" applyBorder="1" applyAlignment="1">
      <alignment horizontal="left" vertical="center"/>
    </xf>
    <xf numFmtId="49" fontId="8" fillId="2" borderId="1" xfId="0" applyNumberFormat="1" applyFont="1" applyFill="1" applyBorder="1" applyAlignment="1">
      <alignment horizontal="center" vertical="center" wrapText="1"/>
    </xf>
    <xf numFmtId="0" fontId="8" fillId="2" borderId="1" xfId="2" applyFont="1" applyFill="1" applyBorder="1" applyAlignment="1">
      <alignment horizontal="left" vertical="center" wrapText="1"/>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4" fontId="9"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4" fontId="18" fillId="2" borderId="1" xfId="0" applyNumberFormat="1" applyFont="1" applyFill="1" applyBorder="1" applyAlignment="1">
      <alignment horizontal="center" vertical="center"/>
    </xf>
    <xf numFmtId="4" fontId="18" fillId="2" borderId="1" xfId="0" applyNumberFormat="1" applyFont="1" applyFill="1" applyBorder="1" applyAlignment="1">
      <alignment horizontal="left" vertical="center"/>
    </xf>
    <xf numFmtId="4" fontId="14" fillId="2" borderId="1" xfId="0" applyNumberFormat="1" applyFont="1" applyFill="1" applyBorder="1" applyAlignment="1">
      <alignment vertical="center" wrapText="1"/>
    </xf>
    <xf numFmtId="4" fontId="18" fillId="2" borderId="1" xfId="0" applyNumberFormat="1" applyFont="1" applyFill="1" applyBorder="1" applyAlignment="1">
      <alignment horizontal="center" vertical="center" wrapText="1"/>
    </xf>
    <xf numFmtId="2" fontId="14" fillId="2" borderId="0" xfId="0" applyNumberFormat="1" applyFont="1" applyFill="1" applyAlignment="1">
      <alignment horizontal="left" vertical="center" wrapText="1"/>
    </xf>
    <xf numFmtId="0" fontId="19" fillId="2" borderId="1" xfId="0" applyFont="1" applyFill="1" applyBorder="1" applyAlignment="1">
      <alignment horizontal="left" vertical="center" wrapText="1"/>
    </xf>
    <xf numFmtId="49" fontId="14" fillId="2" borderId="1" xfId="0" applyNumberFormat="1" applyFont="1" applyFill="1" applyBorder="1" applyAlignment="1">
      <alignment horizontal="center" vertical="center"/>
    </xf>
    <xf numFmtId="0" fontId="14" fillId="2" borderId="1" xfId="0" applyFont="1" applyFill="1" applyBorder="1" applyAlignment="1">
      <alignment horizontal="left" vertical="center"/>
    </xf>
    <xf numFmtId="4" fontId="17" fillId="2" borderId="1" xfId="0" applyNumberFormat="1" applyFont="1" applyFill="1" applyBorder="1" applyAlignment="1">
      <alignment horizontal="left" vertical="center" wrapText="1"/>
    </xf>
    <xf numFmtId="2" fontId="14" fillId="2" borderId="1" xfId="0" applyNumberFormat="1" applyFont="1" applyFill="1" applyBorder="1" applyAlignment="1">
      <alignment horizontal="left" vertical="center" wrapText="1"/>
    </xf>
    <xf numFmtId="0" fontId="20" fillId="2" borderId="1" xfId="0" applyFont="1" applyFill="1" applyBorder="1" applyAlignment="1">
      <alignment horizontal="left" vertical="center"/>
    </xf>
    <xf numFmtId="4" fontId="21" fillId="2" borderId="1" xfId="0" applyNumberFormat="1" applyFont="1" applyFill="1" applyBorder="1" applyAlignment="1">
      <alignment horizontal="left" vertical="center"/>
    </xf>
    <xf numFmtId="49" fontId="17" fillId="2" borderId="1" xfId="0" applyNumberFormat="1" applyFont="1" applyFill="1" applyBorder="1" applyAlignment="1">
      <alignment horizontal="center" vertical="center" wrapText="1"/>
    </xf>
    <xf numFmtId="3" fontId="8" fillId="2" borderId="1" xfId="2" applyNumberFormat="1" applyFont="1" applyFill="1" applyBorder="1" applyAlignment="1">
      <alignment horizontal="left" vertical="center" wrapText="1"/>
    </xf>
    <xf numFmtId="49" fontId="17" fillId="2" borderId="1"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3" fontId="4" fillId="2" borderId="1" xfId="2" applyNumberFormat="1" applyFont="1" applyFill="1" applyBorder="1" applyAlignment="1">
      <alignment horizontal="left" vertical="center" wrapText="1"/>
    </xf>
    <xf numFmtId="0" fontId="17" fillId="2" borderId="1" xfId="0" applyFont="1" applyFill="1" applyBorder="1" applyAlignment="1">
      <alignment horizontal="center" vertical="center"/>
    </xf>
    <xf numFmtId="3" fontId="17" fillId="2" borderId="1" xfId="0" applyNumberFormat="1" applyFont="1" applyFill="1" applyBorder="1" applyAlignment="1">
      <alignment horizontal="center" vertical="center" wrapText="1"/>
    </xf>
    <xf numFmtId="4" fontId="22" fillId="2" borderId="1" xfId="0" applyNumberFormat="1" applyFont="1" applyFill="1" applyBorder="1" applyAlignment="1">
      <alignment horizontal="left" vertical="center" wrapText="1"/>
    </xf>
    <xf numFmtId="0" fontId="21" fillId="2" borderId="1" xfId="0" applyFont="1" applyFill="1" applyBorder="1" applyAlignment="1">
      <alignment horizontal="center" vertical="center"/>
    </xf>
    <xf numFmtId="4" fontId="21" fillId="2" borderId="1" xfId="0" applyNumberFormat="1" applyFont="1" applyFill="1" applyBorder="1" applyAlignment="1">
      <alignment horizontal="center" vertical="center"/>
    </xf>
    <xf numFmtId="4" fontId="14" fillId="2" borderId="1" xfId="0" applyNumberFormat="1" applyFont="1" applyFill="1" applyBorder="1" applyAlignment="1">
      <alignment horizontal="left"/>
    </xf>
    <xf numFmtId="0" fontId="14" fillId="2" borderId="1" xfId="0" applyFont="1" applyFill="1" applyBorder="1" applyAlignment="1">
      <alignment horizontal="left"/>
    </xf>
    <xf numFmtId="0" fontId="24" fillId="2" borderId="1" xfId="0" applyFont="1" applyFill="1" applyBorder="1" applyAlignment="1">
      <alignment horizontal="left"/>
    </xf>
    <xf numFmtId="0" fontId="21" fillId="2" borderId="1" xfId="0" applyFont="1" applyFill="1" applyBorder="1" applyAlignment="1">
      <alignment horizontal="left" vertical="center" wrapText="1"/>
    </xf>
    <xf numFmtId="49" fontId="14" fillId="2" borderId="2" xfId="0" applyNumberFormat="1" applyFont="1" applyFill="1" applyBorder="1" applyAlignment="1">
      <alignment horizontal="center" vertical="center"/>
    </xf>
    <xf numFmtId="0" fontId="14" fillId="2" borderId="2" xfId="0" applyFont="1" applyFill="1" applyBorder="1" applyAlignment="1">
      <alignment horizontal="left" vertical="center" wrapText="1"/>
    </xf>
    <xf numFmtId="0" fontId="14" fillId="2" borderId="2" xfId="0" applyFont="1" applyFill="1" applyBorder="1" applyAlignment="1">
      <alignment horizontal="center" vertical="center"/>
    </xf>
    <xf numFmtId="4" fontId="14" fillId="2" borderId="2" xfId="0" applyNumberFormat="1" applyFont="1" applyFill="1" applyBorder="1" applyAlignment="1">
      <alignment horizontal="center" vertical="center" wrapText="1"/>
    </xf>
    <xf numFmtId="3"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left" vertical="center"/>
    </xf>
    <xf numFmtId="4" fontId="14" fillId="2" borderId="2" xfId="0" applyNumberFormat="1" applyFont="1" applyFill="1" applyBorder="1" applyAlignment="1">
      <alignment horizontal="left" vertical="center" wrapText="1"/>
    </xf>
    <xf numFmtId="0" fontId="14" fillId="2" borderId="2" xfId="0" applyFont="1" applyFill="1" applyBorder="1" applyAlignment="1">
      <alignment horizontal="left"/>
    </xf>
    <xf numFmtId="4" fontId="14" fillId="2" borderId="2" xfId="0" applyNumberFormat="1" applyFont="1" applyFill="1" applyBorder="1" applyAlignment="1">
      <alignment horizontal="left"/>
    </xf>
    <xf numFmtId="4" fontId="21" fillId="2" borderId="1" xfId="0" applyNumberFormat="1" applyFont="1" applyFill="1" applyBorder="1" applyAlignment="1">
      <alignment horizontal="left" vertical="center" wrapText="1"/>
    </xf>
    <xf numFmtId="164" fontId="21"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4" fontId="26" fillId="2" borderId="1" xfId="0" applyNumberFormat="1" applyFont="1" applyFill="1" applyBorder="1" applyAlignment="1">
      <alignment horizontal="left" vertical="center" wrapText="1"/>
    </xf>
    <xf numFmtId="0" fontId="24" fillId="2" borderId="0" xfId="0" applyFont="1" applyFill="1" applyAlignment="1">
      <alignment horizontal="left"/>
    </xf>
    <xf numFmtId="4" fontId="17" fillId="2" borderId="1" xfId="0" applyNumberFormat="1" applyFont="1" applyFill="1" applyBorder="1" applyAlignment="1">
      <alignment horizontal="left" vertical="center"/>
    </xf>
    <xf numFmtId="0" fontId="14" fillId="2" borderId="1" xfId="0" applyFont="1" applyFill="1" applyBorder="1"/>
    <xf numFmtId="4" fontId="8" fillId="2" borderId="1" xfId="0" applyNumberFormat="1" applyFont="1" applyFill="1" applyBorder="1" applyAlignment="1">
      <alignment horizontal="left" vertical="center"/>
    </xf>
    <xf numFmtId="4" fontId="0" fillId="2" borderId="0" xfId="0" applyNumberFormat="1" applyFill="1"/>
    <xf numFmtId="0" fontId="17" fillId="2" borderId="0" xfId="0" applyFont="1" applyFill="1" applyAlignment="1">
      <alignment wrapText="1"/>
    </xf>
    <xf numFmtId="0" fontId="14" fillId="2" borderId="0" xfId="0" applyFont="1" applyFill="1" applyAlignment="1">
      <alignment horizontal="left"/>
    </xf>
    <xf numFmtId="49" fontId="14" fillId="2" borderId="0" xfId="0" applyNumberFormat="1" applyFont="1" applyFill="1" applyAlignment="1">
      <alignment horizontal="center" vertical="center"/>
    </xf>
    <xf numFmtId="0" fontId="14" fillId="2" borderId="0" xfId="0" applyFont="1" applyFill="1"/>
    <xf numFmtId="0" fontId="14" fillId="2" borderId="0" xfId="0" applyFont="1" applyFill="1" applyAlignment="1">
      <alignment horizontal="left" vertical="center" wrapText="1"/>
    </xf>
    <xf numFmtId="0" fontId="14" fillId="2" borderId="0" xfId="0" applyFont="1" applyFill="1" applyAlignment="1">
      <alignment horizontal="center" vertical="center"/>
    </xf>
    <xf numFmtId="4" fontId="14" fillId="2" borderId="0" xfId="0" applyNumberFormat="1" applyFont="1" applyFill="1" applyAlignment="1">
      <alignment horizontal="center" vertical="center"/>
    </xf>
    <xf numFmtId="0" fontId="14" fillId="2" borderId="0" xfId="0" applyFont="1" applyFill="1" applyAlignment="1">
      <alignment horizontal="left" vertical="center"/>
    </xf>
    <xf numFmtId="4" fontId="14" fillId="2" borderId="0" xfId="0" applyNumberFormat="1" applyFont="1" applyFill="1" applyAlignment="1">
      <alignment horizontal="left" vertical="center"/>
    </xf>
    <xf numFmtId="0" fontId="14" fillId="2" borderId="0" xfId="0" applyFont="1" applyFill="1" applyAlignment="1">
      <alignment horizontal="left" wrapText="1"/>
    </xf>
    <xf numFmtId="4" fontId="14" fillId="2" borderId="0" xfId="0" applyNumberFormat="1" applyFont="1" applyFill="1" applyAlignment="1">
      <alignment horizontal="left"/>
    </xf>
    <xf numFmtId="4" fontId="14" fillId="2" borderId="2" xfId="0" applyNumberFormat="1" applyFont="1" applyFill="1" applyBorder="1" applyAlignment="1">
      <alignment horizontal="left" vertical="center" wrapText="1"/>
    </xf>
    <xf numFmtId="4" fontId="14" fillId="2" borderId="4" xfId="0" applyNumberFormat="1" applyFont="1" applyFill="1" applyBorder="1" applyAlignment="1">
      <alignment horizontal="left" vertical="center" wrapText="1"/>
    </xf>
    <xf numFmtId="49" fontId="23" fillId="2" borderId="5" xfId="0" applyNumberFormat="1" applyFont="1" applyFill="1" applyBorder="1" applyAlignment="1">
      <alignment horizontal="center" vertical="center"/>
    </xf>
    <xf numFmtId="49" fontId="23" fillId="2" borderId="6" xfId="0" applyNumberFormat="1" applyFont="1" applyFill="1" applyBorder="1" applyAlignment="1">
      <alignment horizontal="center" vertical="center"/>
    </xf>
    <xf numFmtId="49" fontId="23" fillId="2" borderId="7" xfId="0" applyNumberFormat="1" applyFont="1" applyFill="1" applyBorder="1" applyAlignment="1">
      <alignment horizontal="center" vertical="center"/>
    </xf>
    <xf numFmtId="49" fontId="17" fillId="2" borderId="6" xfId="0" applyNumberFormat="1" applyFont="1" applyFill="1" applyBorder="1" applyAlignment="1">
      <alignment horizontal="center" vertical="center"/>
    </xf>
    <xf numFmtId="49" fontId="14" fillId="2" borderId="0" xfId="0" applyNumberFormat="1" applyFont="1" applyFill="1" applyAlignment="1">
      <alignment horizontal="center" vertical="center"/>
    </xf>
    <xf numFmtId="0" fontId="17" fillId="2" borderId="0" xfId="0" applyFont="1" applyFill="1" applyAlignment="1">
      <alignment horizontal="center"/>
    </xf>
    <xf numFmtId="0" fontId="9" fillId="2" borderId="1" xfId="0" applyFont="1" applyFill="1" applyBorder="1" applyAlignment="1">
      <alignment horizontal="left" vertical="center" wrapText="1"/>
    </xf>
    <xf numFmtId="4" fontId="9" fillId="2" borderId="1" xfId="0" applyNumberFormat="1"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 fillId="2" borderId="0" xfId="0" applyFont="1" applyFill="1" applyAlignment="1">
      <alignment horizontal="right" vertical="center" wrapText="1"/>
    </xf>
    <xf numFmtId="49" fontId="9"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cellXfs>
  <cellStyles count="3">
    <cellStyle name="Гиперссылка" xfId="1" builtinId="8"/>
    <cellStyle name="Обычный" xfId="0" builtinId="0"/>
    <cellStyle name="Обычный 33" xfId="2" xr:uid="{779F76C0-6AC9-4440-AB4D-75A406501F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57AF7-DD23-4360-A4D7-A905AE2DD22E}">
  <dimension ref="A1:AA67"/>
  <sheetViews>
    <sheetView tabSelected="1" view="pageBreakPreview" topLeftCell="F13" zoomScale="40" zoomScaleNormal="60" zoomScaleSheetLayoutView="40" workbookViewId="0">
      <selection activeCell="G57" sqref="G57"/>
    </sheetView>
  </sheetViews>
  <sheetFormatPr defaultColWidth="8.85546875" defaultRowHeight="30.75" x14ac:dyDescent="0.45"/>
  <cols>
    <col min="1" max="1" width="11.140625" style="100" customWidth="1"/>
    <col min="2" max="2" width="16.140625" style="101" customWidth="1"/>
    <col min="3" max="3" width="114.42578125" style="102" customWidth="1"/>
    <col min="4" max="4" width="16.5703125" style="103" customWidth="1"/>
    <col min="5" max="5" width="23.5703125" style="103" customWidth="1"/>
    <col min="6" max="6" width="10.28515625" style="103" customWidth="1"/>
    <col min="7" max="7" width="29.28515625" style="103" customWidth="1"/>
    <col min="8" max="8" width="24.7109375" style="103" customWidth="1"/>
    <col min="9" max="9" width="33.42578125" style="105" customWidth="1"/>
    <col min="10" max="10" width="29.5703125" style="105" customWidth="1"/>
    <col min="11" max="11" width="31.28515625" style="106" customWidth="1"/>
    <col min="12" max="12" width="54" style="107" customWidth="1"/>
    <col min="13" max="13" width="28.140625" style="99" customWidth="1"/>
    <col min="14" max="14" width="16.42578125" style="108" customWidth="1"/>
    <col min="15" max="15" width="45.7109375" style="106" customWidth="1"/>
    <col min="16" max="16" width="16.85546875" style="99" customWidth="1"/>
    <col min="17" max="17" width="25.140625" style="99" customWidth="1"/>
    <col min="18" max="18" width="16.5703125" style="99" customWidth="1"/>
    <col min="19" max="19" width="23" style="99" customWidth="1"/>
    <col min="20" max="20" width="14" style="99" customWidth="1"/>
    <col min="21" max="21" width="12.85546875" style="99" customWidth="1"/>
    <col min="22" max="23" width="13.85546875" style="99" customWidth="1"/>
    <col min="24" max="24" width="12.140625" style="99" customWidth="1"/>
    <col min="25" max="25" width="104" style="99" customWidth="1"/>
    <col min="26" max="26" width="30.140625" style="93" hidden="1" customWidth="1"/>
    <col min="27" max="27" width="17.140625" style="1" bestFit="1" customWidth="1"/>
    <col min="28" max="28" width="24.42578125" style="1" customWidth="1"/>
    <col min="29" max="29" width="11.85546875" style="1" bestFit="1" customWidth="1"/>
    <col min="30" max="16384" width="8.85546875" style="1"/>
  </cols>
  <sheetData>
    <row r="1" spans="1:26" ht="31.5" customHeight="1" x14ac:dyDescent="0.25">
      <c r="A1" s="126" t="s">
        <v>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26" s="11" customFormat="1" ht="30" customHeight="1" x14ac:dyDescent="0.3">
      <c r="A2" s="2"/>
      <c r="B2" s="3"/>
      <c r="C2" s="4"/>
      <c r="D2" s="5"/>
      <c r="E2" s="5"/>
      <c r="F2" s="5"/>
      <c r="G2" s="5"/>
      <c r="H2" s="6"/>
      <c r="I2" s="4"/>
      <c r="J2" s="7"/>
      <c r="K2" s="8"/>
      <c r="L2" s="9"/>
      <c r="M2" s="4"/>
      <c r="N2" s="8"/>
      <c r="O2" s="8"/>
      <c r="P2" s="4"/>
      <c r="Q2" s="4"/>
      <c r="R2" s="4"/>
      <c r="S2" s="4"/>
      <c r="T2" s="4"/>
      <c r="U2" s="4"/>
      <c r="V2" s="4"/>
      <c r="W2" s="4"/>
      <c r="X2" s="4"/>
      <c r="Y2" s="4"/>
      <c r="Z2" s="10"/>
    </row>
    <row r="3" spans="1:26" s="11" customFormat="1" ht="30" customHeight="1" x14ac:dyDescent="0.3">
      <c r="A3" s="12"/>
      <c r="B3" s="13"/>
      <c r="C3" s="14"/>
      <c r="D3" s="15"/>
      <c r="E3" s="15"/>
      <c r="F3" s="15"/>
      <c r="G3" s="15"/>
      <c r="H3" s="15"/>
      <c r="I3" s="14"/>
      <c r="J3" s="14"/>
      <c r="K3" s="16" t="s">
        <v>1</v>
      </c>
      <c r="L3" s="14"/>
      <c r="M3" s="17"/>
      <c r="N3" s="18"/>
      <c r="O3" s="18"/>
      <c r="P3" s="14"/>
      <c r="Q3" s="14"/>
      <c r="R3" s="14"/>
      <c r="S3" s="14"/>
      <c r="T3" s="14"/>
      <c r="U3" s="14"/>
      <c r="V3" s="14"/>
      <c r="W3" s="14"/>
      <c r="X3" s="14"/>
      <c r="Y3" s="14"/>
      <c r="Z3" s="19"/>
    </row>
    <row r="4" spans="1:26" s="11" customFormat="1" ht="30" customHeight="1" x14ac:dyDescent="0.3">
      <c r="A4" s="12"/>
      <c r="B4" s="13"/>
      <c r="C4" s="14"/>
      <c r="D4" s="15"/>
      <c r="E4" s="15"/>
      <c r="F4" s="15"/>
      <c r="G4" s="15"/>
      <c r="H4" s="15"/>
      <c r="I4" s="14"/>
      <c r="J4" s="14"/>
      <c r="K4" s="16" t="s">
        <v>2</v>
      </c>
      <c r="L4" s="14"/>
      <c r="M4" s="17"/>
      <c r="N4" s="18"/>
      <c r="O4" s="18"/>
      <c r="P4" s="14"/>
      <c r="Q4" s="14"/>
      <c r="R4" s="14"/>
      <c r="S4" s="14"/>
      <c r="T4" s="14"/>
      <c r="U4" s="14"/>
      <c r="V4" s="14"/>
      <c r="W4" s="14"/>
      <c r="X4" s="14"/>
      <c r="Y4" s="14"/>
      <c r="Z4" s="19"/>
    </row>
    <row r="5" spans="1:26" s="11" customFormat="1" ht="30" customHeight="1" x14ac:dyDescent="0.3">
      <c r="A5" s="12"/>
      <c r="B5" s="13"/>
      <c r="C5" s="14"/>
      <c r="D5" s="15"/>
      <c r="E5" s="15"/>
      <c r="F5" s="15"/>
      <c r="G5" s="15"/>
      <c r="H5" s="15"/>
      <c r="I5" s="17"/>
      <c r="J5" s="17"/>
      <c r="K5" s="16" t="s">
        <v>3</v>
      </c>
      <c r="L5" s="14"/>
      <c r="M5" s="17"/>
      <c r="N5" s="20"/>
      <c r="O5" s="20"/>
      <c r="P5" s="14"/>
      <c r="Q5" s="14"/>
      <c r="R5" s="14"/>
      <c r="S5" s="14"/>
      <c r="T5" s="14"/>
      <c r="U5" s="14"/>
      <c r="V5" s="14"/>
      <c r="W5" s="14"/>
      <c r="X5" s="14"/>
      <c r="Y5" s="14"/>
      <c r="Z5" s="19"/>
    </row>
    <row r="6" spans="1:26" s="21" customFormat="1" ht="124.5" customHeight="1" x14ac:dyDescent="0.25">
      <c r="A6" s="127" t="s">
        <v>4</v>
      </c>
      <c r="B6" s="125" t="s">
        <v>5</v>
      </c>
      <c r="C6" s="125"/>
      <c r="D6" s="125"/>
      <c r="E6" s="125"/>
      <c r="F6" s="125"/>
      <c r="G6" s="125"/>
      <c r="H6" s="125" t="s">
        <v>6</v>
      </c>
      <c r="I6" s="117" t="s">
        <v>7</v>
      </c>
      <c r="J6" s="117"/>
      <c r="K6" s="117"/>
      <c r="L6" s="117"/>
      <c r="M6" s="117" t="s">
        <v>8</v>
      </c>
      <c r="N6" s="117"/>
      <c r="O6" s="117"/>
      <c r="P6" s="117"/>
      <c r="Q6" s="117" t="s">
        <v>9</v>
      </c>
      <c r="R6" s="117"/>
      <c r="S6" s="117"/>
      <c r="T6" s="117"/>
      <c r="U6" s="117"/>
      <c r="V6" s="117"/>
      <c r="W6" s="117"/>
      <c r="X6" s="117"/>
      <c r="Y6" s="117" t="s">
        <v>10</v>
      </c>
      <c r="Z6" s="128" t="s">
        <v>11</v>
      </c>
    </row>
    <row r="7" spans="1:26" s="21" customFormat="1" ht="207.75" customHeight="1" x14ac:dyDescent="0.25">
      <c r="A7" s="127"/>
      <c r="B7" s="125" t="s">
        <v>176</v>
      </c>
      <c r="C7" s="117" t="s">
        <v>12</v>
      </c>
      <c r="D7" s="125" t="s">
        <v>13</v>
      </c>
      <c r="E7" s="125" t="s">
        <v>14</v>
      </c>
      <c r="F7" s="125"/>
      <c r="G7" s="125" t="s">
        <v>177</v>
      </c>
      <c r="H7" s="125"/>
      <c r="I7" s="117" t="s">
        <v>15</v>
      </c>
      <c r="J7" s="122" t="s">
        <v>16</v>
      </c>
      <c r="K7" s="118" t="s">
        <v>17</v>
      </c>
      <c r="L7" s="122" t="s">
        <v>18</v>
      </c>
      <c r="M7" s="117" t="s">
        <v>19</v>
      </c>
      <c r="N7" s="117"/>
      <c r="O7" s="118" t="s">
        <v>20</v>
      </c>
      <c r="P7" s="117" t="s">
        <v>21</v>
      </c>
      <c r="Q7" s="117" t="s">
        <v>174</v>
      </c>
      <c r="R7" s="117"/>
      <c r="S7" s="117" t="s">
        <v>173</v>
      </c>
      <c r="T7" s="117"/>
      <c r="U7" s="117" t="s">
        <v>175</v>
      </c>
      <c r="V7" s="117"/>
      <c r="W7" s="117" t="s">
        <v>172</v>
      </c>
      <c r="X7" s="117"/>
      <c r="Y7" s="117"/>
      <c r="Z7" s="128"/>
    </row>
    <row r="8" spans="1:26" s="21" customFormat="1" ht="126.75" customHeight="1" x14ac:dyDescent="0.25">
      <c r="A8" s="127"/>
      <c r="B8" s="125"/>
      <c r="C8" s="117"/>
      <c r="D8" s="125"/>
      <c r="E8" s="125"/>
      <c r="F8" s="125"/>
      <c r="G8" s="125"/>
      <c r="H8" s="125"/>
      <c r="I8" s="117"/>
      <c r="J8" s="123"/>
      <c r="K8" s="118"/>
      <c r="L8" s="123"/>
      <c r="M8" s="117" t="s">
        <v>22</v>
      </c>
      <c r="N8" s="118" t="s">
        <v>23</v>
      </c>
      <c r="O8" s="118"/>
      <c r="P8" s="117"/>
      <c r="Q8" s="117"/>
      <c r="R8" s="117"/>
      <c r="S8" s="117"/>
      <c r="T8" s="117"/>
      <c r="U8" s="117"/>
      <c r="V8" s="117"/>
      <c r="W8" s="117"/>
      <c r="X8" s="117"/>
      <c r="Y8" s="117"/>
      <c r="Z8" s="128"/>
    </row>
    <row r="9" spans="1:26" s="21" customFormat="1" ht="60" x14ac:dyDescent="0.25">
      <c r="A9" s="127"/>
      <c r="B9" s="125"/>
      <c r="C9" s="117"/>
      <c r="D9" s="125"/>
      <c r="E9" s="22" t="s">
        <v>24</v>
      </c>
      <c r="F9" s="22" t="s">
        <v>25</v>
      </c>
      <c r="G9" s="125"/>
      <c r="H9" s="125"/>
      <c r="I9" s="117"/>
      <c r="J9" s="124"/>
      <c r="K9" s="118"/>
      <c r="L9" s="124"/>
      <c r="M9" s="117"/>
      <c r="N9" s="118"/>
      <c r="O9" s="118"/>
      <c r="P9" s="117"/>
      <c r="Q9" s="23" t="s">
        <v>170</v>
      </c>
      <c r="R9" s="23" t="s">
        <v>169</v>
      </c>
      <c r="S9" s="23" t="s">
        <v>170</v>
      </c>
      <c r="T9" s="23" t="s">
        <v>169</v>
      </c>
      <c r="U9" s="23" t="s">
        <v>24</v>
      </c>
      <c r="V9" s="23" t="s">
        <v>25</v>
      </c>
      <c r="W9" s="23" t="s">
        <v>170</v>
      </c>
      <c r="X9" s="23" t="s">
        <v>169</v>
      </c>
      <c r="Y9" s="117"/>
      <c r="Z9" s="128"/>
    </row>
    <row r="10" spans="1:26" s="21" customFormat="1" ht="30" x14ac:dyDescent="0.25">
      <c r="A10" s="24">
        <v>1</v>
      </c>
      <c r="B10" s="22">
        <v>2</v>
      </c>
      <c r="C10" s="22">
        <v>3</v>
      </c>
      <c r="D10" s="22">
        <v>4</v>
      </c>
      <c r="E10" s="22">
        <v>5</v>
      </c>
      <c r="F10" s="22">
        <v>6</v>
      </c>
      <c r="G10" s="22">
        <v>7</v>
      </c>
      <c r="H10" s="22">
        <v>8</v>
      </c>
      <c r="I10" s="22">
        <v>9</v>
      </c>
      <c r="J10" s="25">
        <v>10</v>
      </c>
      <c r="K10" s="26">
        <v>11</v>
      </c>
      <c r="L10" s="22">
        <v>12</v>
      </c>
      <c r="M10" s="22">
        <v>13</v>
      </c>
      <c r="N10" s="26">
        <v>14</v>
      </c>
      <c r="O10" s="26">
        <v>15</v>
      </c>
      <c r="P10" s="22">
        <v>16</v>
      </c>
      <c r="Q10" s="22">
        <v>17</v>
      </c>
      <c r="R10" s="22">
        <v>18</v>
      </c>
      <c r="S10" s="22">
        <v>19</v>
      </c>
      <c r="T10" s="22">
        <v>20</v>
      </c>
      <c r="U10" s="22">
        <v>21</v>
      </c>
      <c r="V10" s="22">
        <v>22</v>
      </c>
      <c r="W10" s="22">
        <v>23</v>
      </c>
      <c r="X10" s="22">
        <v>24</v>
      </c>
      <c r="Y10" s="22">
        <v>25</v>
      </c>
      <c r="Z10" s="27">
        <v>26</v>
      </c>
    </row>
    <row r="11" spans="1:26" s="21" customFormat="1" ht="31.5" customHeight="1" x14ac:dyDescent="0.25">
      <c r="A11" s="28"/>
      <c r="B11" s="119" t="s">
        <v>26</v>
      </c>
      <c r="C11" s="120"/>
      <c r="D11" s="120"/>
      <c r="E11" s="120"/>
      <c r="F11" s="120"/>
      <c r="G11" s="120"/>
      <c r="H11" s="120"/>
      <c r="I11" s="120"/>
      <c r="J11" s="120"/>
      <c r="K11" s="120"/>
      <c r="L11" s="121"/>
      <c r="M11" s="29"/>
      <c r="N11" s="30"/>
      <c r="O11" s="30"/>
      <c r="P11" s="31"/>
      <c r="Q11" s="31"/>
      <c r="R11" s="31"/>
      <c r="S11" s="31"/>
      <c r="T11" s="31"/>
      <c r="U11" s="31"/>
      <c r="V11" s="31"/>
      <c r="W11" s="31"/>
      <c r="X11" s="31"/>
      <c r="Y11" s="31"/>
      <c r="Z11" s="32"/>
    </row>
    <row r="12" spans="1:26" s="21" customFormat="1" ht="92.25" x14ac:dyDescent="0.25">
      <c r="A12" s="28" t="s">
        <v>27</v>
      </c>
      <c r="B12" s="33" t="s">
        <v>166</v>
      </c>
      <c r="C12" s="34" t="s">
        <v>28</v>
      </c>
      <c r="D12" s="35" t="s">
        <v>29</v>
      </c>
      <c r="E12" s="36" t="s">
        <v>30</v>
      </c>
      <c r="F12" s="36" t="s">
        <v>30</v>
      </c>
      <c r="G12" s="37" t="s">
        <v>31</v>
      </c>
      <c r="H12" s="36"/>
      <c r="I12" s="29">
        <v>46030.27</v>
      </c>
      <c r="J12" s="29">
        <v>19691.91</v>
      </c>
      <c r="K12" s="29">
        <f>J12-I12</f>
        <v>-26338.359999999997</v>
      </c>
      <c r="L12" s="29"/>
      <c r="M12" s="29">
        <f>J12</f>
        <v>19691.91</v>
      </c>
      <c r="N12" s="30"/>
      <c r="O12" s="30"/>
      <c r="P12" s="31"/>
      <c r="Q12" s="31"/>
      <c r="R12" s="31"/>
      <c r="S12" s="31"/>
      <c r="T12" s="31"/>
      <c r="U12" s="31"/>
      <c r="V12" s="31"/>
      <c r="W12" s="31"/>
      <c r="X12" s="31"/>
      <c r="Y12" s="29" t="s">
        <v>32</v>
      </c>
      <c r="Z12" s="38"/>
    </row>
    <row r="13" spans="1:26" s="21" customFormat="1" ht="61.5" x14ac:dyDescent="0.25">
      <c r="A13" s="28" t="s">
        <v>33</v>
      </c>
      <c r="B13" s="33"/>
      <c r="C13" s="34" t="s">
        <v>34</v>
      </c>
      <c r="D13" s="39" t="s">
        <v>35</v>
      </c>
      <c r="E13" s="40" t="s">
        <v>36</v>
      </c>
      <c r="F13" s="41">
        <v>0</v>
      </c>
      <c r="G13" s="37"/>
      <c r="H13" s="41"/>
      <c r="I13" s="42">
        <v>133980.71</v>
      </c>
      <c r="J13" s="42">
        <v>0</v>
      </c>
      <c r="K13" s="29">
        <f>J13-I13</f>
        <v>-133980.71</v>
      </c>
      <c r="L13" s="29"/>
      <c r="M13" s="29">
        <v>0</v>
      </c>
      <c r="N13" s="30"/>
      <c r="O13" s="30"/>
      <c r="P13" s="31"/>
      <c r="Q13" s="31"/>
      <c r="R13" s="31"/>
      <c r="S13" s="31"/>
      <c r="T13" s="31"/>
      <c r="U13" s="31"/>
      <c r="V13" s="31"/>
      <c r="W13" s="31"/>
      <c r="X13" s="31"/>
      <c r="Y13" s="29" t="s">
        <v>37</v>
      </c>
      <c r="Z13" s="38"/>
    </row>
    <row r="14" spans="1:26" s="21" customFormat="1" ht="246" x14ac:dyDescent="0.25">
      <c r="A14" s="43" t="s">
        <v>38</v>
      </c>
      <c r="B14" s="33"/>
      <c r="C14" s="44" t="s">
        <v>39</v>
      </c>
      <c r="D14" s="41" t="s">
        <v>40</v>
      </c>
      <c r="E14" s="28" t="s">
        <v>41</v>
      </c>
      <c r="F14" s="45">
        <v>0</v>
      </c>
      <c r="G14" s="37"/>
      <c r="H14" s="45"/>
      <c r="I14" s="29">
        <v>150974.87</v>
      </c>
      <c r="J14" s="42">
        <v>0</v>
      </c>
      <c r="K14" s="29">
        <f>J14-I14</f>
        <v>-150974.87</v>
      </c>
      <c r="L14" s="29"/>
      <c r="M14" s="29">
        <v>0</v>
      </c>
      <c r="N14" s="46"/>
      <c r="O14" s="46"/>
      <c r="P14" s="47"/>
      <c r="Q14" s="47"/>
      <c r="R14" s="47"/>
      <c r="S14" s="47"/>
      <c r="T14" s="47"/>
      <c r="U14" s="47"/>
      <c r="V14" s="47"/>
      <c r="W14" s="47"/>
      <c r="X14" s="47"/>
      <c r="Y14" s="29" t="s">
        <v>167</v>
      </c>
      <c r="Z14" s="38"/>
    </row>
    <row r="15" spans="1:26" s="21" customFormat="1" ht="184.5" x14ac:dyDescent="0.25">
      <c r="A15" s="43" t="s">
        <v>42</v>
      </c>
      <c r="B15" s="33"/>
      <c r="C15" s="44" t="s">
        <v>43</v>
      </c>
      <c r="D15" s="41" t="s">
        <v>35</v>
      </c>
      <c r="E15" s="28" t="s">
        <v>44</v>
      </c>
      <c r="F15" s="45">
        <v>0</v>
      </c>
      <c r="G15" s="37"/>
      <c r="H15" s="45"/>
      <c r="I15" s="29">
        <v>1030500</v>
      </c>
      <c r="J15" s="42">
        <v>0</v>
      </c>
      <c r="K15" s="29">
        <f>J15-I15</f>
        <v>-1030500</v>
      </c>
      <c r="L15" s="29"/>
      <c r="M15" s="29">
        <v>0</v>
      </c>
      <c r="N15" s="46"/>
      <c r="O15" s="46"/>
      <c r="P15" s="47"/>
      <c r="Q15" s="47"/>
      <c r="R15" s="47"/>
      <c r="S15" s="47"/>
      <c r="T15" s="47"/>
      <c r="U15" s="47"/>
      <c r="V15" s="47"/>
      <c r="W15" s="47"/>
      <c r="X15" s="47"/>
      <c r="Y15" s="29" t="s">
        <v>45</v>
      </c>
      <c r="Z15" s="38"/>
    </row>
    <row r="16" spans="1:26" s="21" customFormat="1" ht="123" x14ac:dyDescent="0.25">
      <c r="A16" s="43" t="s">
        <v>46</v>
      </c>
      <c r="B16" s="33"/>
      <c r="C16" s="44" t="s">
        <v>47</v>
      </c>
      <c r="D16" s="41" t="s">
        <v>48</v>
      </c>
      <c r="E16" s="28" t="s">
        <v>27</v>
      </c>
      <c r="F16" s="45">
        <v>0</v>
      </c>
      <c r="G16" s="37"/>
      <c r="H16" s="45"/>
      <c r="I16" s="29">
        <v>597566.46699999995</v>
      </c>
      <c r="J16" s="42">
        <v>0</v>
      </c>
      <c r="K16" s="29">
        <f>J16-I16</f>
        <v>-597566.46699999995</v>
      </c>
      <c r="L16" s="29"/>
      <c r="M16" s="29">
        <v>0</v>
      </c>
      <c r="N16" s="46"/>
      <c r="O16" s="46"/>
      <c r="P16" s="47"/>
      <c r="Q16" s="47"/>
      <c r="R16" s="47"/>
      <c r="S16" s="47"/>
      <c r="T16" s="47"/>
      <c r="U16" s="47"/>
      <c r="V16" s="47"/>
      <c r="W16" s="47"/>
      <c r="X16" s="47"/>
      <c r="Y16" s="29" t="s">
        <v>49</v>
      </c>
      <c r="Z16" s="38"/>
    </row>
    <row r="17" spans="1:26" s="21" customFormat="1" x14ac:dyDescent="0.25">
      <c r="A17" s="43" t="s">
        <v>50</v>
      </c>
      <c r="B17" s="33"/>
      <c r="C17" s="48" t="s">
        <v>51</v>
      </c>
      <c r="D17" s="39" t="s">
        <v>48</v>
      </c>
      <c r="E17" s="40">
        <v>1</v>
      </c>
      <c r="F17" s="49"/>
      <c r="G17" s="37"/>
      <c r="H17" s="49"/>
      <c r="I17" s="50">
        <f>I18+I21+I26</f>
        <v>13120444.600000001</v>
      </c>
      <c r="J17" s="50">
        <f>J18+J21+J26</f>
        <v>432883.87476785708</v>
      </c>
      <c r="K17" s="50">
        <f>K18+K21+K26</f>
        <v>-12463229.925232144</v>
      </c>
      <c r="L17" s="51"/>
      <c r="M17" s="51"/>
      <c r="N17" s="46"/>
      <c r="O17" s="50">
        <f>O18+O21+O26</f>
        <v>432883.87476785708</v>
      </c>
      <c r="P17" s="47"/>
      <c r="Q17" s="46"/>
      <c r="R17" s="47"/>
      <c r="S17" s="47"/>
      <c r="T17" s="47"/>
      <c r="U17" s="47"/>
      <c r="V17" s="47"/>
      <c r="W17" s="47"/>
      <c r="X17" s="47"/>
      <c r="Y17" s="47"/>
      <c r="Z17" s="38"/>
    </row>
    <row r="18" spans="1:26" s="21" customFormat="1" x14ac:dyDescent="0.25">
      <c r="A18" s="28" t="s">
        <v>52</v>
      </c>
      <c r="B18" s="33"/>
      <c r="C18" s="52" t="s">
        <v>53</v>
      </c>
      <c r="D18" s="53"/>
      <c r="E18" s="54"/>
      <c r="F18" s="22"/>
      <c r="G18" s="37"/>
      <c r="H18" s="22"/>
      <c r="I18" s="55">
        <f>I19+I20</f>
        <v>11430692.300000001</v>
      </c>
      <c r="J18" s="55">
        <f>J19+J20</f>
        <v>0</v>
      </c>
      <c r="K18" s="29">
        <f>J18-I18</f>
        <v>-11430692.300000001</v>
      </c>
      <c r="L18" s="56"/>
      <c r="M18" s="23"/>
      <c r="N18" s="30"/>
      <c r="O18" s="55">
        <v>0</v>
      </c>
      <c r="P18" s="31"/>
      <c r="Q18" s="31"/>
      <c r="R18" s="31"/>
      <c r="S18" s="31"/>
      <c r="T18" s="31"/>
      <c r="U18" s="31"/>
      <c r="V18" s="31"/>
      <c r="W18" s="31"/>
      <c r="X18" s="31"/>
      <c r="Y18" s="29"/>
      <c r="Z18" s="38"/>
    </row>
    <row r="19" spans="1:26" s="21" customFormat="1" x14ac:dyDescent="0.25">
      <c r="A19" s="28" t="s">
        <v>54</v>
      </c>
      <c r="B19" s="33"/>
      <c r="C19" s="34" t="s">
        <v>55</v>
      </c>
      <c r="D19" s="39" t="s">
        <v>56</v>
      </c>
      <c r="E19" s="36" t="s">
        <v>57</v>
      </c>
      <c r="F19" s="22"/>
      <c r="G19" s="37"/>
      <c r="H19" s="22"/>
      <c r="I19" s="30">
        <v>4221419.5</v>
      </c>
      <c r="J19" s="55">
        <v>0</v>
      </c>
      <c r="K19" s="29">
        <f>J19-I19</f>
        <v>-4221419.5</v>
      </c>
      <c r="L19" s="56"/>
      <c r="M19" s="31"/>
      <c r="N19" s="30"/>
      <c r="O19" s="42">
        <v>0</v>
      </c>
      <c r="P19" s="31"/>
      <c r="Q19" s="31"/>
      <c r="R19" s="31"/>
      <c r="S19" s="31"/>
      <c r="T19" s="31"/>
      <c r="U19" s="31"/>
      <c r="V19" s="31"/>
      <c r="W19" s="31"/>
      <c r="X19" s="31"/>
      <c r="Y19" s="109" t="s">
        <v>58</v>
      </c>
      <c r="Z19" s="38"/>
    </row>
    <row r="20" spans="1:26" s="21" customFormat="1" x14ac:dyDescent="0.25">
      <c r="A20" s="28" t="s">
        <v>59</v>
      </c>
      <c r="B20" s="33"/>
      <c r="C20" s="34" t="s">
        <v>60</v>
      </c>
      <c r="D20" s="39" t="s">
        <v>56</v>
      </c>
      <c r="E20" s="36" t="s">
        <v>61</v>
      </c>
      <c r="F20" s="22"/>
      <c r="G20" s="37"/>
      <c r="H20" s="22"/>
      <c r="I20" s="30">
        <v>7209272.7999999998</v>
      </c>
      <c r="J20" s="55">
        <v>0</v>
      </c>
      <c r="K20" s="29">
        <f>J20-I20</f>
        <v>-7209272.7999999998</v>
      </c>
      <c r="L20" s="56"/>
      <c r="M20" s="23"/>
      <c r="N20" s="30"/>
      <c r="O20" s="42">
        <v>0</v>
      </c>
      <c r="P20" s="31"/>
      <c r="Q20" s="31"/>
      <c r="R20" s="31"/>
      <c r="S20" s="31"/>
      <c r="T20" s="31"/>
      <c r="U20" s="31"/>
      <c r="V20" s="31"/>
      <c r="W20" s="31"/>
      <c r="X20" s="31"/>
      <c r="Y20" s="110"/>
      <c r="Z20" s="38"/>
    </row>
    <row r="21" spans="1:26" s="21" customFormat="1" ht="60" x14ac:dyDescent="0.25">
      <c r="A21" s="43" t="s">
        <v>62</v>
      </c>
      <c r="B21" s="33"/>
      <c r="C21" s="52" t="s">
        <v>63</v>
      </c>
      <c r="D21" s="53"/>
      <c r="E21" s="57"/>
      <c r="F21" s="41"/>
      <c r="G21" s="37"/>
      <c r="H21" s="41"/>
      <c r="I21" s="55">
        <f>I22+I23+I24+I25</f>
        <v>1465421.4999999998</v>
      </c>
      <c r="J21" s="55">
        <f t="shared" ref="J21:K21" si="0">J22+J23+J24+J25</f>
        <v>432883.87476785708</v>
      </c>
      <c r="K21" s="55">
        <f t="shared" si="0"/>
        <v>-1032537.6252321429</v>
      </c>
      <c r="L21" s="29"/>
      <c r="M21" s="31"/>
      <c r="N21" s="30"/>
      <c r="O21" s="55">
        <f t="shared" ref="O21" si="1">O22+O23+O24+O25</f>
        <v>432883.87476785708</v>
      </c>
      <c r="P21" s="31"/>
      <c r="Q21" s="31"/>
      <c r="R21" s="31"/>
      <c r="S21" s="31"/>
      <c r="T21" s="31"/>
      <c r="U21" s="31"/>
      <c r="V21" s="31"/>
      <c r="W21" s="31"/>
      <c r="X21" s="31"/>
      <c r="Y21" s="29"/>
      <c r="Z21" s="38"/>
    </row>
    <row r="22" spans="1:26" s="21" customFormat="1" ht="123" x14ac:dyDescent="0.25">
      <c r="A22" s="43" t="s">
        <v>64</v>
      </c>
      <c r="B22" s="33"/>
      <c r="C22" s="34" t="s">
        <v>65</v>
      </c>
      <c r="D22" s="39" t="s">
        <v>66</v>
      </c>
      <c r="E22" s="36" t="s">
        <v>67</v>
      </c>
      <c r="F22" s="41"/>
      <c r="G22" s="37"/>
      <c r="H22" s="41"/>
      <c r="I22" s="30">
        <v>621173.19999999995</v>
      </c>
      <c r="J22" s="42">
        <v>0</v>
      </c>
      <c r="K22" s="29">
        <f>J22-I22</f>
        <v>-621173.19999999995</v>
      </c>
      <c r="L22" s="29"/>
      <c r="M22" s="31"/>
      <c r="N22" s="30"/>
      <c r="O22" s="42">
        <v>0</v>
      </c>
      <c r="P22" s="31"/>
      <c r="Q22" s="31"/>
      <c r="R22" s="31"/>
      <c r="S22" s="31"/>
      <c r="T22" s="31"/>
      <c r="U22" s="31"/>
      <c r="V22" s="31"/>
      <c r="W22" s="31"/>
      <c r="X22" s="31"/>
      <c r="Y22" s="29" t="s">
        <v>68</v>
      </c>
      <c r="Z22" s="38"/>
    </row>
    <row r="23" spans="1:26" s="21" customFormat="1" ht="61.5" x14ac:dyDescent="0.25">
      <c r="A23" s="43" t="s">
        <v>69</v>
      </c>
      <c r="B23" s="33"/>
      <c r="C23" s="34" t="s">
        <v>70</v>
      </c>
      <c r="D23" s="39" t="s">
        <v>66</v>
      </c>
      <c r="E23" s="36" t="s">
        <v>71</v>
      </c>
      <c r="F23" s="41"/>
      <c r="G23" s="37"/>
      <c r="H23" s="41"/>
      <c r="I23" s="30">
        <v>589351.6</v>
      </c>
      <c r="J23" s="42">
        <f>484829.93974/1.12</f>
        <v>432883.87476785708</v>
      </c>
      <c r="K23" s="29">
        <f>J23-I23</f>
        <v>-156467.7252321429</v>
      </c>
      <c r="L23" s="58"/>
      <c r="M23" s="31"/>
      <c r="N23" s="30"/>
      <c r="O23" s="42">
        <f>J23</f>
        <v>432883.87476785708</v>
      </c>
      <c r="P23" s="31"/>
      <c r="Q23" s="31"/>
      <c r="R23" s="31"/>
      <c r="S23" s="31"/>
      <c r="T23" s="31"/>
      <c r="U23" s="31"/>
      <c r="V23" s="31"/>
      <c r="W23" s="31"/>
      <c r="X23" s="31"/>
      <c r="Y23" s="29" t="s">
        <v>72</v>
      </c>
      <c r="Z23" s="38"/>
    </row>
    <row r="24" spans="1:26" s="21" customFormat="1" ht="123" x14ac:dyDescent="0.25">
      <c r="A24" s="28" t="s">
        <v>73</v>
      </c>
      <c r="B24" s="33"/>
      <c r="C24" s="34" t="s">
        <v>74</v>
      </c>
      <c r="D24" s="39" t="s">
        <v>66</v>
      </c>
      <c r="E24" s="36" t="s">
        <v>75</v>
      </c>
      <c r="F24" s="41"/>
      <c r="G24" s="37"/>
      <c r="H24" s="41"/>
      <c r="I24" s="29">
        <v>146273.20000000001</v>
      </c>
      <c r="J24" s="42">
        <v>0</v>
      </c>
      <c r="K24" s="29">
        <f>J24-I24</f>
        <v>-146273.20000000001</v>
      </c>
      <c r="L24" s="29"/>
      <c r="M24" s="31"/>
      <c r="N24" s="30"/>
      <c r="O24" s="42">
        <v>0</v>
      </c>
      <c r="P24" s="31"/>
      <c r="Q24" s="31"/>
      <c r="R24" s="31"/>
      <c r="S24" s="31"/>
      <c r="T24" s="31"/>
      <c r="U24" s="31"/>
      <c r="V24" s="31"/>
      <c r="W24" s="31"/>
      <c r="X24" s="31"/>
      <c r="Y24" s="29" t="s">
        <v>76</v>
      </c>
      <c r="Z24" s="59"/>
    </row>
    <row r="25" spans="1:26" s="21" customFormat="1" ht="153.75" x14ac:dyDescent="0.25">
      <c r="A25" s="28" t="s">
        <v>77</v>
      </c>
      <c r="B25" s="33"/>
      <c r="C25" s="34" t="s">
        <v>78</v>
      </c>
      <c r="D25" s="39" t="s">
        <v>66</v>
      </c>
      <c r="E25" s="36" t="s">
        <v>79</v>
      </c>
      <c r="F25" s="41"/>
      <c r="G25" s="37"/>
      <c r="H25" s="41"/>
      <c r="I25" s="29">
        <v>108623.5</v>
      </c>
      <c r="J25" s="42">
        <v>0</v>
      </c>
      <c r="K25" s="29">
        <f>J25-I25</f>
        <v>-108623.5</v>
      </c>
      <c r="L25" s="29"/>
      <c r="M25" s="31"/>
      <c r="N25" s="30"/>
      <c r="O25" s="42">
        <v>0</v>
      </c>
      <c r="P25" s="31"/>
      <c r="Q25" s="31"/>
      <c r="R25" s="31"/>
      <c r="S25" s="31"/>
      <c r="T25" s="31"/>
      <c r="U25" s="31"/>
      <c r="V25" s="31"/>
      <c r="W25" s="31"/>
      <c r="X25" s="31"/>
      <c r="Y25" s="29" t="s">
        <v>80</v>
      </c>
      <c r="Z25" s="59"/>
    </row>
    <row r="26" spans="1:26" s="21" customFormat="1" ht="153.75" x14ac:dyDescent="0.25">
      <c r="A26" s="60" t="s">
        <v>81</v>
      </c>
      <c r="B26" s="33"/>
      <c r="C26" s="31" t="s">
        <v>82</v>
      </c>
      <c r="D26" s="61" t="s">
        <v>48</v>
      </c>
      <c r="E26" s="28">
        <v>1</v>
      </c>
      <c r="F26" s="39"/>
      <c r="G26" s="37"/>
      <c r="H26" s="39"/>
      <c r="I26" s="62">
        <f>I27+I31</f>
        <v>224330.8</v>
      </c>
      <c r="J26" s="55">
        <v>0</v>
      </c>
      <c r="K26" s="55">
        <v>0</v>
      </c>
      <c r="L26" s="34"/>
      <c r="M26" s="61"/>
      <c r="N26" s="42"/>
      <c r="O26" s="55">
        <v>0</v>
      </c>
      <c r="P26" s="61"/>
      <c r="Q26" s="61"/>
      <c r="R26" s="61"/>
      <c r="S26" s="61"/>
      <c r="T26" s="61"/>
      <c r="U26" s="61"/>
      <c r="V26" s="61"/>
      <c r="W26" s="61"/>
      <c r="X26" s="61"/>
      <c r="Y26" s="63" t="s">
        <v>83</v>
      </c>
      <c r="Z26" s="64"/>
    </row>
    <row r="27" spans="1:26" s="21" customFormat="1" x14ac:dyDescent="0.25">
      <c r="A27" s="60" t="s">
        <v>84</v>
      </c>
      <c r="B27" s="33"/>
      <c r="C27" s="31" t="s">
        <v>85</v>
      </c>
      <c r="D27" s="61" t="s">
        <v>48</v>
      </c>
      <c r="E27" s="28">
        <v>1</v>
      </c>
      <c r="F27" s="39"/>
      <c r="G27" s="37"/>
      <c r="H27" s="39"/>
      <c r="I27" s="62">
        <f>I28+I29+I30</f>
        <v>16670</v>
      </c>
      <c r="J27" s="65"/>
      <c r="K27" s="29">
        <f>J27-I27</f>
        <v>-16670</v>
      </c>
      <c r="L27" s="34"/>
      <c r="M27" s="61"/>
      <c r="N27" s="42"/>
      <c r="O27" s="65">
        <v>0</v>
      </c>
      <c r="P27" s="61"/>
      <c r="Q27" s="61"/>
      <c r="R27" s="61"/>
      <c r="S27" s="61"/>
      <c r="T27" s="61"/>
      <c r="U27" s="61"/>
      <c r="V27" s="61"/>
      <c r="W27" s="61"/>
      <c r="X27" s="61"/>
      <c r="Y27" s="29"/>
      <c r="Z27" s="64"/>
    </row>
    <row r="28" spans="1:26" s="21" customFormat="1" ht="61.5" x14ac:dyDescent="0.25">
      <c r="A28" s="60" t="s">
        <v>86</v>
      </c>
      <c r="B28" s="33"/>
      <c r="C28" s="31" t="s">
        <v>87</v>
      </c>
      <c r="D28" s="61" t="s">
        <v>29</v>
      </c>
      <c r="E28" s="28">
        <v>1</v>
      </c>
      <c r="F28" s="39"/>
      <c r="G28" s="37"/>
      <c r="H28" s="39"/>
      <c r="I28" s="29">
        <v>8966</v>
      </c>
      <c r="J28" s="42"/>
      <c r="K28" s="29">
        <f t="shared" ref="K28:K36" si="2">J28-I28</f>
        <v>-8966</v>
      </c>
      <c r="L28" s="34"/>
      <c r="M28" s="61"/>
      <c r="N28" s="42"/>
      <c r="O28" s="42">
        <v>0</v>
      </c>
      <c r="P28" s="61"/>
      <c r="Q28" s="61"/>
      <c r="R28" s="61"/>
      <c r="S28" s="61"/>
      <c r="T28" s="61"/>
      <c r="U28" s="61"/>
      <c r="V28" s="61"/>
      <c r="W28" s="61"/>
      <c r="X28" s="61"/>
      <c r="Y28" s="29"/>
      <c r="Z28" s="64"/>
    </row>
    <row r="29" spans="1:26" s="21" customFormat="1" x14ac:dyDescent="0.25">
      <c r="A29" s="60" t="s">
        <v>88</v>
      </c>
      <c r="B29" s="33"/>
      <c r="C29" s="48" t="s">
        <v>89</v>
      </c>
      <c r="D29" s="48" t="s">
        <v>29</v>
      </c>
      <c r="E29" s="66">
        <v>1</v>
      </c>
      <c r="F29" s="39"/>
      <c r="G29" s="37"/>
      <c r="H29" s="39"/>
      <c r="I29" s="29">
        <v>4000</v>
      </c>
      <c r="J29" s="65"/>
      <c r="K29" s="29">
        <f t="shared" si="2"/>
        <v>-4000</v>
      </c>
      <c r="L29" s="34"/>
      <c r="M29" s="61"/>
      <c r="N29" s="42"/>
      <c r="O29" s="65">
        <v>0</v>
      </c>
      <c r="P29" s="61"/>
      <c r="Q29" s="61"/>
      <c r="R29" s="61"/>
      <c r="S29" s="61"/>
      <c r="T29" s="61"/>
      <c r="U29" s="61"/>
      <c r="V29" s="61"/>
      <c r="W29" s="61"/>
      <c r="X29" s="61"/>
      <c r="Y29" s="29"/>
      <c r="Z29" s="64"/>
    </row>
    <row r="30" spans="1:26" s="21" customFormat="1" x14ac:dyDescent="0.25">
      <c r="A30" s="60"/>
      <c r="B30" s="33"/>
      <c r="C30" s="44" t="s">
        <v>90</v>
      </c>
      <c r="D30" s="31" t="s">
        <v>91</v>
      </c>
      <c r="E30" s="28">
        <v>1</v>
      </c>
      <c r="F30" s="39"/>
      <c r="G30" s="37"/>
      <c r="H30" s="39"/>
      <c r="I30" s="30">
        <v>3704</v>
      </c>
      <c r="J30" s="42"/>
      <c r="K30" s="29">
        <f t="shared" si="2"/>
        <v>-3704</v>
      </c>
      <c r="L30" s="34"/>
      <c r="M30" s="61"/>
      <c r="N30" s="42"/>
      <c r="O30" s="42">
        <v>0</v>
      </c>
      <c r="P30" s="61"/>
      <c r="Q30" s="61"/>
      <c r="R30" s="61"/>
      <c r="S30" s="61"/>
      <c r="T30" s="61"/>
      <c r="U30" s="61"/>
      <c r="V30" s="61"/>
      <c r="W30" s="61"/>
      <c r="X30" s="61"/>
      <c r="Y30" s="29"/>
      <c r="Z30" s="64"/>
    </row>
    <row r="31" spans="1:26" s="21" customFormat="1" ht="61.5" x14ac:dyDescent="0.25">
      <c r="A31" s="60" t="s">
        <v>92</v>
      </c>
      <c r="B31" s="33"/>
      <c r="C31" s="44" t="s">
        <v>93</v>
      </c>
      <c r="D31" s="31" t="s">
        <v>94</v>
      </c>
      <c r="E31" s="28">
        <v>1</v>
      </c>
      <c r="F31" s="39"/>
      <c r="G31" s="37"/>
      <c r="H31" s="39"/>
      <c r="I31" s="50">
        <f>I32</f>
        <v>207660.79999999999</v>
      </c>
      <c r="J31" s="42"/>
      <c r="K31" s="29">
        <f t="shared" si="2"/>
        <v>-207660.79999999999</v>
      </c>
      <c r="L31" s="34"/>
      <c r="M31" s="61"/>
      <c r="N31" s="42"/>
      <c r="O31" s="65">
        <v>0</v>
      </c>
      <c r="P31" s="61"/>
      <c r="Q31" s="61"/>
      <c r="R31" s="61"/>
      <c r="S31" s="61"/>
      <c r="T31" s="61"/>
      <c r="U31" s="61"/>
      <c r="V31" s="61"/>
      <c r="W31" s="61"/>
      <c r="X31" s="61"/>
      <c r="Y31" s="29"/>
      <c r="Z31" s="64"/>
    </row>
    <row r="32" spans="1:26" s="21" customFormat="1" ht="61.5" x14ac:dyDescent="0.25">
      <c r="A32" s="60" t="s">
        <v>95</v>
      </c>
      <c r="B32" s="33"/>
      <c r="C32" s="44" t="s">
        <v>96</v>
      </c>
      <c r="D32" s="31"/>
      <c r="E32" s="28"/>
      <c r="F32" s="39"/>
      <c r="G32" s="37"/>
      <c r="H32" s="39"/>
      <c r="I32" s="50">
        <f>I33+I34+I35+I36</f>
        <v>207660.79999999999</v>
      </c>
      <c r="J32" s="42"/>
      <c r="K32" s="29">
        <f t="shared" si="2"/>
        <v>-207660.79999999999</v>
      </c>
      <c r="L32" s="34"/>
      <c r="M32" s="61"/>
      <c r="N32" s="42"/>
      <c r="O32" s="42">
        <v>0</v>
      </c>
      <c r="P32" s="61"/>
      <c r="Q32" s="61"/>
      <c r="R32" s="61"/>
      <c r="S32" s="61"/>
      <c r="T32" s="61"/>
      <c r="U32" s="61"/>
      <c r="V32" s="61"/>
      <c r="W32" s="61"/>
      <c r="X32" s="61"/>
      <c r="Y32" s="29"/>
      <c r="Z32" s="64"/>
    </row>
    <row r="33" spans="1:26" s="21" customFormat="1" x14ac:dyDescent="0.25">
      <c r="A33" s="60" t="s">
        <v>97</v>
      </c>
      <c r="B33" s="33"/>
      <c r="C33" s="44" t="s">
        <v>98</v>
      </c>
      <c r="D33" s="31" t="s">
        <v>29</v>
      </c>
      <c r="E33" s="28" t="s">
        <v>99</v>
      </c>
      <c r="F33" s="39"/>
      <c r="G33" s="37"/>
      <c r="H33" s="39"/>
      <c r="I33" s="30">
        <v>99616.4</v>
      </c>
      <c r="J33" s="65"/>
      <c r="K33" s="29">
        <f t="shared" si="2"/>
        <v>-99616.4</v>
      </c>
      <c r="L33" s="34"/>
      <c r="M33" s="61"/>
      <c r="N33" s="42"/>
      <c r="O33" s="65">
        <v>0</v>
      </c>
      <c r="P33" s="61"/>
      <c r="Q33" s="61"/>
      <c r="R33" s="61"/>
      <c r="S33" s="61"/>
      <c r="T33" s="61"/>
      <c r="U33" s="61"/>
      <c r="V33" s="61"/>
      <c r="W33" s="61"/>
      <c r="X33" s="61"/>
      <c r="Y33" s="29"/>
      <c r="Z33" s="64"/>
    </row>
    <row r="34" spans="1:26" s="21" customFormat="1" x14ac:dyDescent="0.25">
      <c r="A34" s="60" t="s">
        <v>100</v>
      </c>
      <c r="B34" s="33"/>
      <c r="C34" s="67" t="s">
        <v>101</v>
      </c>
      <c r="D34" s="31" t="s">
        <v>29</v>
      </c>
      <c r="E34" s="28" t="s">
        <v>99</v>
      </c>
      <c r="F34" s="39"/>
      <c r="G34" s="37"/>
      <c r="H34" s="39"/>
      <c r="I34" s="30">
        <v>68544</v>
      </c>
      <c r="J34" s="42"/>
      <c r="K34" s="29">
        <f t="shared" si="2"/>
        <v>-68544</v>
      </c>
      <c r="L34" s="34"/>
      <c r="M34" s="61"/>
      <c r="N34" s="42"/>
      <c r="O34" s="42">
        <v>0</v>
      </c>
      <c r="P34" s="61"/>
      <c r="Q34" s="61"/>
      <c r="R34" s="61"/>
      <c r="S34" s="61"/>
      <c r="T34" s="61"/>
      <c r="U34" s="61"/>
      <c r="V34" s="61"/>
      <c r="W34" s="61"/>
      <c r="X34" s="61"/>
      <c r="Y34" s="29"/>
      <c r="Z34" s="64"/>
    </row>
    <row r="35" spans="1:26" s="21" customFormat="1" x14ac:dyDescent="0.25">
      <c r="A35" s="60" t="s">
        <v>102</v>
      </c>
      <c r="B35" s="33"/>
      <c r="C35" s="67" t="s">
        <v>103</v>
      </c>
      <c r="D35" s="31" t="s">
        <v>29</v>
      </c>
      <c r="E35" s="28" t="s">
        <v>99</v>
      </c>
      <c r="F35" s="39"/>
      <c r="G35" s="37"/>
      <c r="H35" s="39"/>
      <c r="I35" s="30">
        <v>34272</v>
      </c>
      <c r="J35" s="42"/>
      <c r="K35" s="29">
        <f t="shared" si="2"/>
        <v>-34272</v>
      </c>
      <c r="L35" s="34"/>
      <c r="M35" s="61"/>
      <c r="N35" s="42"/>
      <c r="O35" s="65">
        <v>0</v>
      </c>
      <c r="P35" s="61"/>
      <c r="Q35" s="61"/>
      <c r="R35" s="61"/>
      <c r="S35" s="61"/>
      <c r="T35" s="61"/>
      <c r="U35" s="61"/>
      <c r="V35" s="61"/>
      <c r="W35" s="61"/>
      <c r="X35" s="61"/>
      <c r="Y35" s="29"/>
      <c r="Z35" s="64"/>
    </row>
    <row r="36" spans="1:26" s="21" customFormat="1" x14ac:dyDescent="0.25">
      <c r="A36" s="60" t="s">
        <v>104</v>
      </c>
      <c r="B36" s="33"/>
      <c r="C36" s="67" t="s">
        <v>105</v>
      </c>
      <c r="D36" s="31" t="s">
        <v>29</v>
      </c>
      <c r="E36" s="28" t="s">
        <v>99</v>
      </c>
      <c r="F36" s="39"/>
      <c r="G36" s="37"/>
      <c r="H36" s="39"/>
      <c r="I36" s="30">
        <v>5228.3999999999996</v>
      </c>
      <c r="J36" s="42"/>
      <c r="K36" s="29">
        <f t="shared" si="2"/>
        <v>-5228.3999999999996</v>
      </c>
      <c r="L36" s="34"/>
      <c r="M36" s="61"/>
      <c r="N36" s="42"/>
      <c r="O36" s="42">
        <v>0</v>
      </c>
      <c r="P36" s="61"/>
      <c r="Q36" s="61"/>
      <c r="R36" s="61"/>
      <c r="S36" s="61"/>
      <c r="T36" s="61"/>
      <c r="U36" s="61"/>
      <c r="V36" s="61"/>
      <c r="W36" s="61"/>
      <c r="X36" s="61"/>
      <c r="Y36" s="29"/>
      <c r="Z36" s="64"/>
    </row>
    <row r="37" spans="1:26" s="21" customFormat="1" ht="60" x14ac:dyDescent="0.25">
      <c r="A37" s="68"/>
      <c r="B37" s="69"/>
      <c r="C37" s="70" t="s">
        <v>106</v>
      </c>
      <c r="D37" s="23"/>
      <c r="E37" s="24"/>
      <c r="F37" s="71"/>
      <c r="G37" s="72" t="s">
        <v>31</v>
      </c>
      <c r="H37" s="71"/>
      <c r="I37" s="50">
        <f>I12+I13+I14+I17+I15+I16</f>
        <v>15079496.917000001</v>
      </c>
      <c r="J37" s="50">
        <f t="shared" ref="J37:X37" si="3">J12+J13+J14+J17</f>
        <v>452575.78476785705</v>
      </c>
      <c r="K37" s="50">
        <f t="shared" si="3"/>
        <v>-12774523.865232144</v>
      </c>
      <c r="L37" s="50">
        <f t="shared" si="3"/>
        <v>0</v>
      </c>
      <c r="M37" s="50">
        <f t="shared" si="3"/>
        <v>19691.91</v>
      </c>
      <c r="N37" s="50">
        <f t="shared" si="3"/>
        <v>0</v>
      </c>
      <c r="O37" s="50">
        <f t="shared" si="3"/>
        <v>432883.87476785708</v>
      </c>
      <c r="P37" s="50">
        <f t="shared" si="3"/>
        <v>0</v>
      </c>
      <c r="Q37" s="50">
        <f t="shared" si="3"/>
        <v>0</v>
      </c>
      <c r="R37" s="50">
        <f t="shared" si="3"/>
        <v>0</v>
      </c>
      <c r="S37" s="50">
        <f t="shared" si="3"/>
        <v>0</v>
      </c>
      <c r="T37" s="50">
        <f t="shared" si="3"/>
        <v>0</v>
      </c>
      <c r="U37" s="50">
        <f t="shared" si="3"/>
        <v>0</v>
      </c>
      <c r="V37" s="50">
        <f t="shared" si="3"/>
        <v>0</v>
      </c>
      <c r="W37" s="50">
        <f t="shared" si="3"/>
        <v>0</v>
      </c>
      <c r="X37" s="50">
        <f t="shared" si="3"/>
        <v>0</v>
      </c>
      <c r="Y37" s="50"/>
      <c r="Z37" s="73">
        <f>Z12+Z13+Z14+Z17</f>
        <v>0</v>
      </c>
    </row>
    <row r="38" spans="1:26" s="21" customFormat="1" ht="25.5" x14ac:dyDescent="0.25">
      <c r="A38" s="111" t="s">
        <v>107</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3"/>
    </row>
    <row r="39" spans="1:26" s="21" customFormat="1" ht="90" x14ac:dyDescent="0.45">
      <c r="A39" s="60" t="s">
        <v>50</v>
      </c>
      <c r="B39" s="33"/>
      <c r="C39" s="52" t="s">
        <v>108</v>
      </c>
      <c r="D39" s="74"/>
      <c r="E39" s="75"/>
      <c r="F39" s="39"/>
      <c r="G39" s="37"/>
      <c r="H39" s="39"/>
      <c r="I39" s="55"/>
      <c r="J39" s="55">
        <f>J40+J46+J50</f>
        <v>2003145.4750267854</v>
      </c>
      <c r="K39" s="62">
        <f t="shared" ref="K39:K57" si="4">J39-I39</f>
        <v>2003145.4750267854</v>
      </c>
      <c r="L39" s="34"/>
      <c r="M39" s="76"/>
      <c r="N39" s="76"/>
      <c r="O39" s="55">
        <f>O40+O46+O50</f>
        <v>2003145.4750267854</v>
      </c>
      <c r="P39" s="77"/>
      <c r="Q39" s="77"/>
      <c r="R39" s="77"/>
      <c r="S39" s="77"/>
      <c r="T39" s="77"/>
      <c r="U39" s="77"/>
      <c r="V39" s="77"/>
      <c r="W39" s="77"/>
      <c r="X39" s="77"/>
      <c r="Y39" s="61"/>
      <c r="Z39" s="78"/>
    </row>
    <row r="40" spans="1:26" s="21" customFormat="1" x14ac:dyDescent="0.45">
      <c r="A40" s="60" t="s">
        <v>52</v>
      </c>
      <c r="B40" s="33"/>
      <c r="C40" s="79" t="s">
        <v>109</v>
      </c>
      <c r="D40" s="74"/>
      <c r="E40" s="75"/>
      <c r="F40" s="39"/>
      <c r="G40" s="37"/>
      <c r="H40" s="39"/>
      <c r="I40" s="55"/>
      <c r="J40" s="55">
        <f>J41+J42+J43+J44+J45</f>
        <v>1939657.4562946425</v>
      </c>
      <c r="K40" s="29">
        <f t="shared" si="4"/>
        <v>1939657.4562946425</v>
      </c>
      <c r="L40" s="34"/>
      <c r="M40" s="77"/>
      <c r="N40" s="76"/>
      <c r="O40" s="55">
        <f>O41+O42+O43+O44+O45</f>
        <v>1939657.4562946425</v>
      </c>
      <c r="P40" s="77"/>
      <c r="Q40" s="77"/>
      <c r="R40" s="77"/>
      <c r="S40" s="77"/>
      <c r="T40" s="77"/>
      <c r="U40" s="77"/>
      <c r="V40" s="77"/>
      <c r="W40" s="77"/>
      <c r="X40" s="77"/>
      <c r="Y40" s="61"/>
      <c r="Z40" s="78"/>
    </row>
    <row r="41" spans="1:26" s="21" customFormat="1" ht="92.25" x14ac:dyDescent="0.45">
      <c r="A41" s="80" t="s">
        <v>54</v>
      </c>
      <c r="B41" s="41"/>
      <c r="C41" s="81" t="s">
        <v>110</v>
      </c>
      <c r="D41" s="82" t="s">
        <v>66</v>
      </c>
      <c r="E41" s="83" t="s">
        <v>111</v>
      </c>
      <c r="F41" s="82"/>
      <c r="G41" s="84"/>
      <c r="H41" s="82"/>
      <c r="I41" s="85"/>
      <c r="J41" s="85">
        <v>928516.99839285691</v>
      </c>
      <c r="K41" s="86">
        <f t="shared" si="4"/>
        <v>928516.99839285691</v>
      </c>
      <c r="L41" s="81"/>
      <c r="M41" s="87"/>
      <c r="N41" s="88"/>
      <c r="O41" s="86">
        <f>J41</f>
        <v>928516.99839285691</v>
      </c>
      <c r="P41" s="87"/>
      <c r="Q41" s="77"/>
      <c r="R41" s="77"/>
      <c r="S41" s="77"/>
      <c r="T41" s="77"/>
      <c r="U41" s="77"/>
      <c r="V41" s="77"/>
      <c r="W41" s="77"/>
      <c r="X41" s="77"/>
      <c r="Y41" s="34" t="s">
        <v>112</v>
      </c>
      <c r="Z41" s="78"/>
    </row>
    <row r="42" spans="1:26" s="21" customFormat="1" ht="92.25" x14ac:dyDescent="0.45">
      <c r="A42" s="60" t="s">
        <v>59</v>
      </c>
      <c r="B42" s="41"/>
      <c r="C42" s="34" t="s">
        <v>113</v>
      </c>
      <c r="D42" s="39" t="s">
        <v>66</v>
      </c>
      <c r="E42" s="36" t="s">
        <v>114</v>
      </c>
      <c r="F42" s="39"/>
      <c r="G42" s="37"/>
      <c r="H42" s="39"/>
      <c r="I42" s="42"/>
      <c r="J42" s="42">
        <v>505224.75576785713</v>
      </c>
      <c r="K42" s="29">
        <f t="shared" si="4"/>
        <v>505224.75576785713</v>
      </c>
      <c r="L42" s="34"/>
      <c r="M42" s="77"/>
      <c r="N42" s="76"/>
      <c r="O42" s="86">
        <f>J42</f>
        <v>505224.75576785713</v>
      </c>
      <c r="P42" s="77"/>
      <c r="Q42" s="77"/>
      <c r="R42" s="77"/>
      <c r="S42" s="77"/>
      <c r="T42" s="77"/>
      <c r="U42" s="77"/>
      <c r="V42" s="77"/>
      <c r="W42" s="77"/>
      <c r="X42" s="77"/>
      <c r="Y42" s="34" t="s">
        <v>115</v>
      </c>
      <c r="Z42" s="78"/>
    </row>
    <row r="43" spans="1:26" s="21" customFormat="1" ht="92.25" x14ac:dyDescent="0.45">
      <c r="A43" s="60" t="s">
        <v>116</v>
      </c>
      <c r="B43" s="33"/>
      <c r="C43" s="34" t="s">
        <v>117</v>
      </c>
      <c r="D43" s="39" t="s">
        <v>66</v>
      </c>
      <c r="E43" s="36" t="s">
        <v>118</v>
      </c>
      <c r="F43" s="39"/>
      <c r="G43" s="37"/>
      <c r="H43" s="39"/>
      <c r="I43" s="42"/>
      <c r="J43" s="42">
        <v>111914.99123214286</v>
      </c>
      <c r="K43" s="29">
        <f t="shared" si="4"/>
        <v>111914.99123214286</v>
      </c>
      <c r="L43" s="34"/>
      <c r="M43" s="77"/>
      <c r="N43" s="76"/>
      <c r="O43" s="86">
        <f>J43</f>
        <v>111914.99123214286</v>
      </c>
      <c r="P43" s="77"/>
      <c r="Q43" s="77"/>
      <c r="R43" s="77"/>
      <c r="S43" s="77"/>
      <c r="T43" s="77"/>
      <c r="U43" s="77"/>
      <c r="V43" s="77"/>
      <c r="W43" s="77"/>
      <c r="X43" s="77"/>
      <c r="Y43" s="34" t="s">
        <v>115</v>
      </c>
      <c r="Z43" s="78"/>
    </row>
    <row r="44" spans="1:26" s="21" customFormat="1" ht="92.25" x14ac:dyDescent="0.45">
      <c r="A44" s="60" t="s">
        <v>119</v>
      </c>
      <c r="B44" s="33"/>
      <c r="C44" s="34" t="s">
        <v>120</v>
      </c>
      <c r="D44" s="39" t="s">
        <v>66</v>
      </c>
      <c r="E44" s="36" t="s">
        <v>121</v>
      </c>
      <c r="F44" s="39"/>
      <c r="G44" s="37"/>
      <c r="H44" s="39"/>
      <c r="I44" s="42"/>
      <c r="J44" s="42">
        <v>180707.13867857141</v>
      </c>
      <c r="K44" s="29">
        <f t="shared" si="4"/>
        <v>180707.13867857141</v>
      </c>
      <c r="L44" s="34"/>
      <c r="M44" s="77"/>
      <c r="N44" s="76"/>
      <c r="O44" s="86">
        <f>J44</f>
        <v>180707.13867857141</v>
      </c>
      <c r="P44" s="77"/>
      <c r="Q44" s="77"/>
      <c r="R44" s="77"/>
      <c r="S44" s="77"/>
      <c r="T44" s="77"/>
      <c r="U44" s="77"/>
      <c r="V44" s="77"/>
      <c r="W44" s="77"/>
      <c r="X44" s="77"/>
      <c r="Y44" s="34" t="s">
        <v>115</v>
      </c>
      <c r="Z44" s="78"/>
    </row>
    <row r="45" spans="1:26" s="21" customFormat="1" ht="92.25" x14ac:dyDescent="0.45">
      <c r="A45" s="60" t="s">
        <v>122</v>
      </c>
      <c r="B45" s="33"/>
      <c r="C45" s="34" t="s">
        <v>123</v>
      </c>
      <c r="D45" s="35" t="s">
        <v>66</v>
      </c>
      <c r="E45" s="40" t="s">
        <v>124</v>
      </c>
      <c r="F45" s="39"/>
      <c r="G45" s="37"/>
      <c r="H45" s="39"/>
      <c r="I45" s="42"/>
      <c r="J45" s="42">
        <v>213293.57222321423</v>
      </c>
      <c r="K45" s="29">
        <f t="shared" si="4"/>
        <v>213293.57222321423</v>
      </c>
      <c r="L45" s="34"/>
      <c r="M45" s="77"/>
      <c r="N45" s="76"/>
      <c r="O45" s="86">
        <f>J45</f>
        <v>213293.57222321423</v>
      </c>
      <c r="P45" s="77"/>
      <c r="Q45" s="77"/>
      <c r="R45" s="77"/>
      <c r="S45" s="77"/>
      <c r="T45" s="77"/>
      <c r="U45" s="77"/>
      <c r="V45" s="77"/>
      <c r="W45" s="77"/>
      <c r="X45" s="77"/>
      <c r="Y45" s="34" t="s">
        <v>115</v>
      </c>
      <c r="Z45" s="78"/>
    </row>
    <row r="46" spans="1:26" s="21" customFormat="1" x14ac:dyDescent="0.45">
      <c r="A46" s="60" t="s">
        <v>62</v>
      </c>
      <c r="B46" s="33"/>
      <c r="C46" s="79" t="s">
        <v>125</v>
      </c>
      <c r="D46" s="35"/>
      <c r="E46" s="40"/>
      <c r="F46" s="39"/>
      <c r="G46" s="37"/>
      <c r="H46" s="39"/>
      <c r="I46" s="89"/>
      <c r="J46" s="89">
        <f>J47+J48+J49</f>
        <v>37789.444249999993</v>
      </c>
      <c r="K46" s="29">
        <f t="shared" si="4"/>
        <v>37789.444249999993</v>
      </c>
      <c r="L46" s="34"/>
      <c r="M46" s="77"/>
      <c r="N46" s="76"/>
      <c r="O46" s="89">
        <f>O47+O48+O49</f>
        <v>37789.444249999993</v>
      </c>
      <c r="P46" s="77"/>
      <c r="Q46" s="77"/>
      <c r="R46" s="77"/>
      <c r="S46" s="77"/>
      <c r="T46" s="77"/>
      <c r="U46" s="77"/>
      <c r="V46" s="77"/>
      <c r="W46" s="77"/>
      <c r="X46" s="77"/>
      <c r="Y46" s="61"/>
      <c r="Z46" s="78"/>
    </row>
    <row r="47" spans="1:26" s="21" customFormat="1" ht="177.75" customHeight="1" x14ac:dyDescent="0.45">
      <c r="A47" s="60" t="s">
        <v>64</v>
      </c>
      <c r="B47" s="33"/>
      <c r="C47" s="34" t="s">
        <v>126</v>
      </c>
      <c r="D47" s="35" t="s">
        <v>66</v>
      </c>
      <c r="E47" s="40" t="s">
        <v>127</v>
      </c>
      <c r="F47" s="39"/>
      <c r="G47" s="37"/>
      <c r="H47" s="39"/>
      <c r="I47" s="29"/>
      <c r="J47" s="29"/>
      <c r="K47" s="29">
        <f t="shared" si="4"/>
        <v>0</v>
      </c>
      <c r="L47" s="34"/>
      <c r="M47" s="77"/>
      <c r="N47" s="76"/>
      <c r="O47" s="89">
        <v>0</v>
      </c>
      <c r="P47" s="77"/>
      <c r="Q47" s="77"/>
      <c r="R47" s="77"/>
      <c r="S47" s="77"/>
      <c r="T47" s="77"/>
      <c r="U47" s="77"/>
      <c r="V47" s="77"/>
      <c r="W47" s="77"/>
      <c r="X47" s="77"/>
      <c r="Y47" s="34" t="s">
        <v>168</v>
      </c>
      <c r="Z47" s="78"/>
    </row>
    <row r="48" spans="1:26" s="21" customFormat="1" ht="184.5" x14ac:dyDescent="0.45">
      <c r="A48" s="60" t="s">
        <v>69</v>
      </c>
      <c r="B48" s="33"/>
      <c r="C48" s="34" t="s">
        <v>128</v>
      </c>
      <c r="D48" s="35" t="s">
        <v>66</v>
      </c>
      <c r="E48" s="40" t="s">
        <v>129</v>
      </c>
      <c r="F48" s="39"/>
      <c r="G48" s="37"/>
      <c r="H48" s="39"/>
      <c r="I48" s="29"/>
      <c r="J48" s="29">
        <f>42324.17756/1.12</f>
        <v>37789.444249999993</v>
      </c>
      <c r="K48" s="29">
        <f t="shared" si="4"/>
        <v>37789.444249999993</v>
      </c>
      <c r="L48" s="34"/>
      <c r="M48" s="77"/>
      <c r="N48" s="76"/>
      <c r="O48" s="90">
        <f>J48</f>
        <v>37789.444249999993</v>
      </c>
      <c r="P48" s="77"/>
      <c r="Q48" s="77"/>
      <c r="R48" s="77"/>
      <c r="S48" s="77"/>
      <c r="T48" s="77"/>
      <c r="U48" s="77"/>
      <c r="V48" s="77"/>
      <c r="W48" s="77"/>
      <c r="X48" s="77"/>
      <c r="Y48" s="34" t="s">
        <v>130</v>
      </c>
      <c r="Z48" s="78"/>
    </row>
    <row r="49" spans="1:27" s="21" customFormat="1" ht="180.75" customHeight="1" x14ac:dyDescent="0.45">
      <c r="A49" s="60" t="s">
        <v>73</v>
      </c>
      <c r="B49" s="33"/>
      <c r="C49" s="34" t="s">
        <v>131</v>
      </c>
      <c r="D49" s="35" t="s">
        <v>66</v>
      </c>
      <c r="E49" s="40" t="s">
        <v>132</v>
      </c>
      <c r="F49" s="39"/>
      <c r="G49" s="37"/>
      <c r="H49" s="39"/>
      <c r="I49" s="29"/>
      <c r="J49" s="29"/>
      <c r="K49" s="29">
        <f t="shared" si="4"/>
        <v>0</v>
      </c>
      <c r="L49" s="34"/>
      <c r="M49" s="77"/>
      <c r="N49" s="76"/>
      <c r="O49" s="89">
        <v>0</v>
      </c>
      <c r="P49" s="77"/>
      <c r="Q49" s="77"/>
      <c r="R49" s="77"/>
      <c r="S49" s="77"/>
      <c r="T49" s="77"/>
      <c r="U49" s="77"/>
      <c r="V49" s="77"/>
      <c r="W49" s="77"/>
      <c r="X49" s="77"/>
      <c r="Y49" s="34" t="s">
        <v>133</v>
      </c>
      <c r="Z49" s="78"/>
    </row>
    <row r="50" spans="1:27" s="21" customFormat="1" x14ac:dyDescent="0.45">
      <c r="A50" s="60" t="s">
        <v>81</v>
      </c>
      <c r="B50" s="33"/>
      <c r="C50" s="79" t="s">
        <v>134</v>
      </c>
      <c r="D50" s="35"/>
      <c r="E50" s="40"/>
      <c r="F50" s="39"/>
      <c r="G50" s="37"/>
      <c r="H50" s="39"/>
      <c r="I50" s="89"/>
      <c r="J50" s="89">
        <f>J51+J52+J53+J54+J55</f>
        <v>25698.574482142853</v>
      </c>
      <c r="K50" s="29">
        <f t="shared" si="4"/>
        <v>25698.574482142853</v>
      </c>
      <c r="L50" s="34"/>
      <c r="M50" s="77"/>
      <c r="N50" s="76"/>
      <c r="O50" s="89">
        <f>J50</f>
        <v>25698.574482142853</v>
      </c>
      <c r="P50" s="77"/>
      <c r="Q50" s="77"/>
      <c r="R50" s="77"/>
      <c r="S50" s="77"/>
      <c r="T50" s="77"/>
      <c r="U50" s="77"/>
      <c r="V50" s="77"/>
      <c r="W50" s="77"/>
      <c r="X50" s="77"/>
      <c r="Y50" s="61"/>
      <c r="Z50" s="78"/>
    </row>
    <row r="51" spans="1:27" s="21" customFormat="1" ht="153.75" x14ac:dyDescent="0.45">
      <c r="A51" s="60" t="s">
        <v>84</v>
      </c>
      <c r="B51" s="33"/>
      <c r="C51" s="34" t="s">
        <v>135</v>
      </c>
      <c r="D51" s="35" t="s">
        <v>66</v>
      </c>
      <c r="E51" s="36" t="s">
        <v>136</v>
      </c>
      <c r="F51" s="36" t="s">
        <v>136</v>
      </c>
      <c r="G51" s="37"/>
      <c r="H51" s="39"/>
      <c r="I51" s="29"/>
      <c r="J51" s="29"/>
      <c r="K51" s="29">
        <f t="shared" si="4"/>
        <v>0</v>
      </c>
      <c r="L51" s="34"/>
      <c r="M51" s="77"/>
      <c r="N51" s="76"/>
      <c r="O51" s="89">
        <f>J51</f>
        <v>0</v>
      </c>
      <c r="P51" s="77"/>
      <c r="Q51" s="77"/>
      <c r="R51" s="77"/>
      <c r="S51" s="77"/>
      <c r="T51" s="77"/>
      <c r="U51" s="77"/>
      <c r="V51" s="77"/>
      <c r="W51" s="77"/>
      <c r="X51" s="77"/>
      <c r="Y51" s="34" t="s">
        <v>137</v>
      </c>
      <c r="Z51" s="78"/>
    </row>
    <row r="52" spans="1:27" s="21" customFormat="1" ht="92.25" x14ac:dyDescent="0.45">
      <c r="A52" s="60" t="s">
        <v>86</v>
      </c>
      <c r="B52" s="33"/>
      <c r="C52" s="34" t="s">
        <v>138</v>
      </c>
      <c r="D52" s="35" t="s">
        <v>66</v>
      </c>
      <c r="E52" s="36" t="s">
        <v>139</v>
      </c>
      <c r="F52" s="36" t="s">
        <v>139</v>
      </c>
      <c r="G52" s="37"/>
      <c r="H52" s="39"/>
      <c r="I52" s="29"/>
      <c r="J52" s="29">
        <v>0</v>
      </c>
      <c r="K52" s="29">
        <f t="shared" si="4"/>
        <v>0</v>
      </c>
      <c r="L52" s="34"/>
      <c r="M52" s="77"/>
      <c r="N52" s="76"/>
      <c r="O52" s="29">
        <v>0</v>
      </c>
      <c r="P52" s="77"/>
      <c r="Q52" s="77"/>
      <c r="R52" s="77"/>
      <c r="S52" s="77"/>
      <c r="T52" s="77"/>
      <c r="U52" s="77"/>
      <c r="V52" s="77"/>
      <c r="W52" s="77"/>
      <c r="X52" s="77"/>
      <c r="Y52" s="34" t="s">
        <v>140</v>
      </c>
      <c r="Z52" s="78"/>
    </row>
    <row r="53" spans="1:27" s="21" customFormat="1" ht="184.5" x14ac:dyDescent="0.45">
      <c r="A53" s="60" t="s">
        <v>88</v>
      </c>
      <c r="B53" s="33"/>
      <c r="C53" s="34" t="s">
        <v>141</v>
      </c>
      <c r="D53" s="35" t="s">
        <v>66</v>
      </c>
      <c r="E53" s="36" t="s">
        <v>142</v>
      </c>
      <c r="F53" s="36" t="s">
        <v>142</v>
      </c>
      <c r="G53" s="37"/>
      <c r="H53" s="39"/>
      <c r="I53" s="29"/>
      <c r="J53" s="29">
        <v>0</v>
      </c>
      <c r="K53" s="29">
        <f t="shared" si="4"/>
        <v>0</v>
      </c>
      <c r="L53" s="34"/>
      <c r="M53" s="77"/>
      <c r="N53" s="76"/>
      <c r="O53" s="29">
        <v>0</v>
      </c>
      <c r="P53" s="77"/>
      <c r="Q53" s="77"/>
      <c r="R53" s="77"/>
      <c r="S53" s="77"/>
      <c r="T53" s="77"/>
      <c r="U53" s="77"/>
      <c r="V53" s="77"/>
      <c r="W53" s="77"/>
      <c r="X53" s="77"/>
      <c r="Y53" s="34" t="s">
        <v>143</v>
      </c>
      <c r="Z53" s="78"/>
    </row>
    <row r="54" spans="1:27" s="21" customFormat="1" ht="354" customHeight="1" x14ac:dyDescent="0.45">
      <c r="A54" s="60" t="s">
        <v>144</v>
      </c>
      <c r="B54" s="33"/>
      <c r="C54" s="34" t="s">
        <v>145</v>
      </c>
      <c r="D54" s="35" t="s">
        <v>66</v>
      </c>
      <c r="E54" s="36" t="s">
        <v>146</v>
      </c>
      <c r="F54" s="36" t="s">
        <v>146</v>
      </c>
      <c r="G54" s="37"/>
      <c r="H54" s="39"/>
      <c r="I54" s="29"/>
      <c r="J54" s="29">
        <f>28782.40342/1.12</f>
        <v>25698.574482142853</v>
      </c>
      <c r="K54" s="29">
        <f t="shared" si="4"/>
        <v>25698.574482142853</v>
      </c>
      <c r="L54" s="34"/>
      <c r="M54" s="77"/>
      <c r="N54" s="76"/>
      <c r="O54" s="29">
        <v>0</v>
      </c>
      <c r="P54" s="77"/>
      <c r="Q54" s="77"/>
      <c r="R54" s="77"/>
      <c r="S54" s="77"/>
      <c r="T54" s="77"/>
      <c r="U54" s="77"/>
      <c r="V54" s="77"/>
      <c r="W54" s="77"/>
      <c r="X54" s="77"/>
      <c r="Y54" s="34" t="s">
        <v>147</v>
      </c>
      <c r="Z54" s="78"/>
    </row>
    <row r="55" spans="1:27" s="21" customFormat="1" ht="246" x14ac:dyDescent="0.45">
      <c r="A55" s="60" t="s">
        <v>148</v>
      </c>
      <c r="B55" s="33"/>
      <c r="C55" s="34" t="s">
        <v>149</v>
      </c>
      <c r="D55" s="39" t="s">
        <v>66</v>
      </c>
      <c r="E55" s="36" t="s">
        <v>150</v>
      </c>
      <c r="F55" s="36" t="s">
        <v>150</v>
      </c>
      <c r="G55" s="37"/>
      <c r="H55" s="39"/>
      <c r="I55" s="42"/>
      <c r="J55" s="42"/>
      <c r="K55" s="29">
        <f t="shared" si="4"/>
        <v>0</v>
      </c>
      <c r="L55" s="34"/>
      <c r="M55" s="77"/>
      <c r="N55" s="76"/>
      <c r="O55" s="42">
        <f>J55</f>
        <v>0</v>
      </c>
      <c r="P55" s="77"/>
      <c r="Q55" s="77"/>
      <c r="R55" s="77"/>
      <c r="S55" s="77"/>
      <c r="T55" s="77"/>
      <c r="U55" s="77"/>
      <c r="V55" s="77"/>
      <c r="W55" s="77"/>
      <c r="X55" s="77"/>
      <c r="Y55" s="34" t="s">
        <v>171</v>
      </c>
      <c r="Z55" s="78"/>
    </row>
    <row r="56" spans="1:27" s="21" customFormat="1" ht="92.25" x14ac:dyDescent="0.45">
      <c r="A56" s="60" t="s">
        <v>151</v>
      </c>
      <c r="B56" s="33"/>
      <c r="C56" s="34" t="s">
        <v>152</v>
      </c>
      <c r="D56" s="39" t="s">
        <v>153</v>
      </c>
      <c r="E56" s="40">
        <v>1</v>
      </c>
      <c r="F56" s="39"/>
      <c r="G56" s="37"/>
      <c r="H56" s="39"/>
      <c r="I56" s="55"/>
      <c r="J56" s="55">
        <v>0</v>
      </c>
      <c r="K56" s="29">
        <f t="shared" si="4"/>
        <v>0</v>
      </c>
      <c r="L56" s="34"/>
      <c r="M56" s="77"/>
      <c r="N56" s="76"/>
      <c r="O56" s="55">
        <f>J56</f>
        <v>0</v>
      </c>
      <c r="P56" s="77"/>
      <c r="Q56" s="77"/>
      <c r="R56" s="77"/>
      <c r="S56" s="77"/>
      <c r="T56" s="77"/>
      <c r="U56" s="77"/>
      <c r="V56" s="77"/>
      <c r="W56" s="77"/>
      <c r="X56" s="77"/>
      <c r="Y56" s="34" t="s">
        <v>154</v>
      </c>
      <c r="Z56" s="78"/>
    </row>
    <row r="57" spans="1:27" s="21" customFormat="1" ht="92.25" x14ac:dyDescent="0.45">
      <c r="A57" s="60" t="s">
        <v>27</v>
      </c>
      <c r="B57" s="33"/>
      <c r="C57" s="91" t="s">
        <v>155</v>
      </c>
      <c r="D57" s="35" t="s">
        <v>156</v>
      </c>
      <c r="E57" s="36" t="s">
        <v>157</v>
      </c>
      <c r="F57" s="36" t="s">
        <v>157</v>
      </c>
      <c r="G57" s="35"/>
      <c r="H57" s="39"/>
      <c r="I57" s="29"/>
      <c r="J57" s="29">
        <v>447730.7</v>
      </c>
      <c r="K57" s="29">
        <f t="shared" si="4"/>
        <v>447730.7</v>
      </c>
      <c r="L57" s="34"/>
      <c r="M57" s="29">
        <f>J57</f>
        <v>447730.7</v>
      </c>
      <c r="N57" s="76"/>
      <c r="O57" s="42"/>
      <c r="P57" s="77"/>
      <c r="Q57" s="77"/>
      <c r="R57" s="77"/>
      <c r="S57" s="77"/>
      <c r="T57" s="77"/>
      <c r="U57" s="77"/>
      <c r="V57" s="77"/>
      <c r="W57" s="77"/>
      <c r="X57" s="77"/>
      <c r="Y57" s="34" t="s">
        <v>158</v>
      </c>
      <c r="Z57" s="78"/>
    </row>
    <row r="58" spans="1:27" s="21" customFormat="1" x14ac:dyDescent="0.25">
      <c r="A58" s="60"/>
      <c r="B58" s="33"/>
      <c r="C58" s="48" t="s">
        <v>159</v>
      </c>
      <c r="D58" s="35"/>
      <c r="E58" s="36"/>
      <c r="F58" s="39"/>
      <c r="G58" s="39"/>
      <c r="H58" s="39"/>
      <c r="I58" s="29"/>
      <c r="J58" s="62">
        <f>J39+J57</f>
        <v>2450876.1750267856</v>
      </c>
      <c r="K58" s="62">
        <f>K39+K57</f>
        <v>2450876.1750267856</v>
      </c>
      <c r="L58" s="62"/>
      <c r="M58" s="62">
        <f>M57</f>
        <v>447730.7</v>
      </c>
      <c r="N58" s="62"/>
      <c r="O58" s="62">
        <f>O39</f>
        <v>2003145.4750267854</v>
      </c>
      <c r="P58" s="62">
        <f t="shared" ref="P58:X58" si="5">P39+P57</f>
        <v>0</v>
      </c>
      <c r="Q58" s="62">
        <f t="shared" si="5"/>
        <v>0</v>
      </c>
      <c r="R58" s="62">
        <f t="shared" si="5"/>
        <v>0</v>
      </c>
      <c r="S58" s="62">
        <f t="shared" si="5"/>
        <v>0</v>
      </c>
      <c r="T58" s="62">
        <f t="shared" si="5"/>
        <v>0</v>
      </c>
      <c r="U58" s="62">
        <f t="shared" si="5"/>
        <v>0</v>
      </c>
      <c r="V58" s="62">
        <f t="shared" si="5"/>
        <v>0</v>
      </c>
      <c r="W58" s="62">
        <f t="shared" si="5"/>
        <v>0</v>
      </c>
      <c r="X58" s="62">
        <f t="shared" si="5"/>
        <v>0</v>
      </c>
      <c r="Y58" s="62"/>
      <c r="Z58" s="92" t="e">
        <f>Z39+Z57+#REF!</f>
        <v>#REF!</v>
      </c>
    </row>
    <row r="59" spans="1:27" s="21" customFormat="1" x14ac:dyDescent="0.25">
      <c r="A59" s="60"/>
      <c r="B59" s="41"/>
      <c r="C59" s="48" t="s">
        <v>106</v>
      </c>
      <c r="D59" s="35"/>
      <c r="E59" s="36"/>
      <c r="F59" s="39"/>
      <c r="G59" s="39"/>
      <c r="H59" s="39"/>
      <c r="I59" s="62">
        <f>I37</f>
        <v>15079496.917000001</v>
      </c>
      <c r="J59" s="62">
        <f>J58+J37</f>
        <v>2903451.9597946424</v>
      </c>
      <c r="K59" s="62">
        <f>K37+K58</f>
        <v>-10323647.690205358</v>
      </c>
      <c r="L59" s="62"/>
      <c r="M59" s="62">
        <f>M58+M37</f>
        <v>467422.61</v>
      </c>
      <c r="N59" s="62">
        <f>N39+N37</f>
        <v>0</v>
      </c>
      <c r="O59" s="62">
        <f>O58+O37</f>
        <v>2436029.3497946425</v>
      </c>
      <c r="P59" s="62">
        <f t="shared" ref="P59:X59" si="6">P37+P58</f>
        <v>0</v>
      </c>
      <c r="Q59" s="62">
        <f t="shared" si="6"/>
        <v>0</v>
      </c>
      <c r="R59" s="62">
        <f t="shared" si="6"/>
        <v>0</v>
      </c>
      <c r="S59" s="62">
        <f t="shared" si="6"/>
        <v>0</v>
      </c>
      <c r="T59" s="62">
        <f t="shared" si="6"/>
        <v>0</v>
      </c>
      <c r="U59" s="62">
        <f t="shared" si="6"/>
        <v>0</v>
      </c>
      <c r="V59" s="62">
        <f t="shared" si="6"/>
        <v>0</v>
      </c>
      <c r="W59" s="62">
        <f t="shared" si="6"/>
        <v>0</v>
      </c>
      <c r="X59" s="62">
        <f t="shared" si="6"/>
        <v>0</v>
      </c>
      <c r="Y59" s="62"/>
      <c r="Z59" s="92" t="e">
        <f>Z37+Z58</f>
        <v>#REF!</v>
      </c>
    </row>
    <row r="60" spans="1:27" ht="30" x14ac:dyDescent="0.3">
      <c r="A60" s="114" t="s">
        <v>160</v>
      </c>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row>
    <row r="61" spans="1:27" x14ac:dyDescent="0.45">
      <c r="A61" s="68" t="s">
        <v>38</v>
      </c>
      <c r="B61" s="69"/>
      <c r="C61" s="48" t="s">
        <v>161</v>
      </c>
      <c r="D61" s="39"/>
      <c r="E61" s="39"/>
      <c r="F61" s="39"/>
      <c r="G61" s="39"/>
      <c r="H61" s="39"/>
      <c r="I61" s="61"/>
      <c r="J61" s="94">
        <f>J62+J63</f>
        <v>16249.9</v>
      </c>
      <c r="K61" s="94">
        <f>J61-I61</f>
        <v>16249.9</v>
      </c>
      <c r="L61" s="34"/>
      <c r="M61" s="42">
        <f>J61</f>
        <v>16249.9</v>
      </c>
      <c r="N61" s="76"/>
      <c r="O61" s="42"/>
      <c r="P61" s="77"/>
      <c r="Q61" s="77"/>
      <c r="R61" s="77"/>
      <c r="S61" s="77"/>
      <c r="T61" s="77"/>
      <c r="U61" s="77"/>
      <c r="V61" s="77"/>
      <c r="W61" s="77"/>
      <c r="X61" s="77"/>
      <c r="Y61" s="61" t="s">
        <v>158</v>
      </c>
      <c r="Z61" s="78"/>
    </row>
    <row r="62" spans="1:27" x14ac:dyDescent="0.45">
      <c r="A62" s="60" t="s">
        <v>162</v>
      </c>
      <c r="B62" s="95"/>
      <c r="C62" s="47" t="s">
        <v>163</v>
      </c>
      <c r="D62" s="39"/>
      <c r="E62" s="39"/>
      <c r="F62" s="39"/>
      <c r="G62" s="39"/>
      <c r="H62" s="39"/>
      <c r="I62" s="61"/>
      <c r="J62" s="42">
        <v>15840</v>
      </c>
      <c r="K62" s="94">
        <f>J62-I62</f>
        <v>15840</v>
      </c>
      <c r="L62" s="34" t="s">
        <v>158</v>
      </c>
      <c r="M62" s="96">
        <f>J62</f>
        <v>15840</v>
      </c>
      <c r="N62" s="76"/>
      <c r="O62" s="42"/>
      <c r="P62" s="77"/>
      <c r="Q62" s="77"/>
      <c r="R62" s="77"/>
      <c r="S62" s="77"/>
      <c r="T62" s="77"/>
      <c r="U62" s="77"/>
      <c r="V62" s="77"/>
      <c r="W62" s="77"/>
      <c r="X62" s="77"/>
      <c r="Y62" s="61" t="s">
        <v>158</v>
      </c>
      <c r="Z62" s="78"/>
    </row>
    <row r="63" spans="1:27" x14ac:dyDescent="0.45">
      <c r="A63" s="60" t="s">
        <v>164</v>
      </c>
      <c r="B63" s="95"/>
      <c r="C63" s="47" t="s">
        <v>165</v>
      </c>
      <c r="D63" s="39"/>
      <c r="E63" s="39"/>
      <c r="F63" s="39"/>
      <c r="G63" s="39"/>
      <c r="H63" s="39"/>
      <c r="I63" s="61"/>
      <c r="J63" s="42">
        <v>409.9</v>
      </c>
      <c r="K63" s="94">
        <f>J63-I63</f>
        <v>409.9</v>
      </c>
      <c r="L63" s="34" t="s">
        <v>158</v>
      </c>
      <c r="M63" s="96">
        <f>J63</f>
        <v>409.9</v>
      </c>
      <c r="N63" s="76"/>
      <c r="O63" s="42"/>
      <c r="P63" s="77"/>
      <c r="Q63" s="77"/>
      <c r="R63" s="77"/>
      <c r="S63" s="77"/>
      <c r="T63" s="77"/>
      <c r="U63" s="77"/>
      <c r="V63" s="77"/>
      <c r="W63" s="77"/>
      <c r="X63" s="77"/>
      <c r="Y63" s="61" t="s">
        <v>158</v>
      </c>
      <c r="Z63" s="78"/>
      <c r="AA63" s="97"/>
    </row>
    <row r="64" spans="1:27" ht="37.5" customHeight="1" x14ac:dyDescent="0.45">
      <c r="A64" s="98"/>
      <c r="B64" s="98"/>
      <c r="C64" s="98"/>
      <c r="D64" s="98"/>
      <c r="E64" s="98"/>
      <c r="F64" s="98"/>
      <c r="G64" s="98"/>
      <c r="H64" s="98"/>
      <c r="I64" s="98"/>
      <c r="J64" s="98"/>
      <c r="K64" s="98"/>
      <c r="L64" s="98"/>
      <c r="M64" s="98"/>
      <c r="N64" s="98"/>
      <c r="O64" s="98"/>
      <c r="P64" s="98"/>
    </row>
    <row r="65" spans="1:25" x14ac:dyDescent="0.3">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row>
    <row r="66" spans="1:25" x14ac:dyDescent="0.45">
      <c r="A66" s="116"/>
      <c r="B66" s="116"/>
      <c r="C66" s="116"/>
      <c r="D66" s="116"/>
      <c r="E66" s="116"/>
      <c r="F66" s="116"/>
      <c r="G66" s="116"/>
      <c r="H66" s="116"/>
      <c r="I66" s="116"/>
      <c r="J66" s="116"/>
      <c r="K66" s="116"/>
      <c r="L66" s="116"/>
      <c r="M66" s="116"/>
      <c r="N66" s="116"/>
      <c r="O66" s="116"/>
      <c r="P66" s="116"/>
    </row>
    <row r="67" spans="1:25" x14ac:dyDescent="0.45">
      <c r="G67" s="104"/>
    </row>
  </sheetData>
  <mergeCells count="33">
    <mergeCell ref="A1:Z1"/>
    <mergeCell ref="A6:A9"/>
    <mergeCell ref="B6:G6"/>
    <mergeCell ref="H6:H9"/>
    <mergeCell ref="I6:L6"/>
    <mergeCell ref="M6:P6"/>
    <mergeCell ref="Q6:X6"/>
    <mergeCell ref="Y6:Y9"/>
    <mergeCell ref="Z6:Z9"/>
    <mergeCell ref="B7:B9"/>
    <mergeCell ref="B11:L11"/>
    <mergeCell ref="K7:K9"/>
    <mergeCell ref="L7:L9"/>
    <mergeCell ref="M7:N7"/>
    <mergeCell ref="O7:O9"/>
    <mergeCell ref="C7:C9"/>
    <mergeCell ref="D7:D9"/>
    <mergeCell ref="E7:F8"/>
    <mergeCell ref="G7:G9"/>
    <mergeCell ref="I7:I9"/>
    <mergeCell ref="J7:J9"/>
    <mergeCell ref="S7:T8"/>
    <mergeCell ref="U7:V8"/>
    <mergeCell ref="W7:X8"/>
    <mergeCell ref="M8:M9"/>
    <mergeCell ref="N8:N9"/>
    <mergeCell ref="P7:P9"/>
    <mergeCell ref="Q7:R8"/>
    <mergeCell ref="Y19:Y20"/>
    <mergeCell ref="A38:Z38"/>
    <mergeCell ref="A60:Y60"/>
    <mergeCell ref="A65:Y65"/>
    <mergeCell ref="A66:P66"/>
  </mergeCells>
  <printOptions horizontalCentered="1"/>
  <pageMargins left="0.19685039370078741" right="0.19685039370078741" top="0.19685039370078741" bottom="0.19685039370078741" header="0.31496062992125984" footer="0.31496062992125984"/>
  <pageSetup paperSize="9" scale="19" orientation="landscape" r:id="rId1"/>
  <rowBreaks count="1" manualBreakCount="1">
    <brk id="42" max="25" man="1"/>
  </rowBreaks>
  <colBreaks count="1" manualBreakCount="1">
    <brk id="25" max="6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1 полугодие 2021 года</vt:lpstr>
      <vt:lpstr>'1 полугодие 2021 года'!SUB1004515169_4</vt:lpstr>
      <vt:lpstr>'1 полугодие 2021 года'!Заголовки_для_печати</vt:lpstr>
      <vt:lpstr>'1 полугодие 2021 года'!Область_печати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Ляззат Шатанова</dc:creator>
  <cp:lastModifiedBy>Ляззат Шатанова</cp:lastModifiedBy>
  <cp:lastPrinted>2021-07-21T04:27:52Z</cp:lastPrinted>
  <dcterms:created xsi:type="dcterms:W3CDTF">2021-07-19T09:52:42Z</dcterms:created>
  <dcterms:modified xsi:type="dcterms:W3CDTF">2021-07-21T04:29:13Z</dcterms:modified>
</cp:coreProperties>
</file>