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320" windowHeight="8715" activeTab="0"/>
  </bookViews>
  <sheets>
    <sheet name="Канал+" sheetId="1" r:id="rId1"/>
    <sheet name="ГВ Коянды" sheetId="2" r:id="rId2"/>
    <sheet name="ГВ ИМ" sheetId="3" r:id="rId3"/>
    <sheet name="ГВ МЖЖ" sheetId="4" r:id="rId4"/>
    <sheet name="Свдный ИТС" sheetId="5" r:id="rId5"/>
  </sheets>
  <definedNames>
    <definedName name="_xlnm.Print_Titles" localSheetId="2">'ГВ ИМ'!$A:$D</definedName>
    <definedName name="_xlnm.Print_Titles" localSheetId="1">'ГВ Коянды'!$A:$C</definedName>
    <definedName name="_xlnm.Print_Titles" localSheetId="3">'ГВ МЖЖ'!$A:$D</definedName>
    <definedName name="_xlnm.Print_Titles" localSheetId="0">'Канал+'!$A:$D</definedName>
    <definedName name="_xlnm.Print_Area" localSheetId="2">'ГВ ИМ'!$A$1:$H$46</definedName>
    <definedName name="_xlnm.Print_Area" localSheetId="1">'ГВ Коянды'!$A$1:$H$53</definedName>
    <definedName name="_xlnm.Print_Area" localSheetId="3">'ГВ МЖЖ'!$A$1:$H$45</definedName>
    <definedName name="_xlnm.Print_Area" localSheetId="0">'Канал+'!$A$1:$H$55</definedName>
    <definedName name="_xlnm.Print_Area" localSheetId="4">'Свдный ИТС'!$A$1:$AV$59</definedName>
  </definedNames>
  <calcPr fullCalcOnLoad="1"/>
</workbook>
</file>

<file path=xl/sharedStrings.xml><?xml version="1.0" encoding="utf-8"?>
<sst xmlns="http://schemas.openxmlformats.org/spreadsheetml/2006/main" count="1450" uniqueCount="203">
  <si>
    <t>I</t>
  </si>
  <si>
    <t>1.</t>
  </si>
  <si>
    <t>"</t>
  </si>
  <si>
    <t>1.1.</t>
  </si>
  <si>
    <t>Сырье и материалы</t>
  </si>
  <si>
    <t>1.2.</t>
  </si>
  <si>
    <t>ГСМ</t>
  </si>
  <si>
    <t>1.3.</t>
  </si>
  <si>
    <t>2.</t>
  </si>
  <si>
    <t>2.1.</t>
  </si>
  <si>
    <t>Заработная плата</t>
  </si>
  <si>
    <t>2.2.</t>
  </si>
  <si>
    <t>Социальный налог</t>
  </si>
  <si>
    <t>3.</t>
  </si>
  <si>
    <t>Амортизация</t>
  </si>
  <si>
    <t>4.</t>
  </si>
  <si>
    <t>Услуги связи</t>
  </si>
  <si>
    <t>5.</t>
  </si>
  <si>
    <t>5.1.</t>
  </si>
  <si>
    <t>III</t>
  </si>
  <si>
    <t>Всего затрат</t>
  </si>
  <si>
    <t>IV</t>
  </si>
  <si>
    <t>Прибыль (+) убыток (-)</t>
  </si>
  <si>
    <t>V</t>
  </si>
  <si>
    <t>Всего доходов</t>
  </si>
  <si>
    <t>VI</t>
  </si>
  <si>
    <t>VII</t>
  </si>
  <si>
    <t>6.</t>
  </si>
  <si>
    <t>Электроэнергия</t>
  </si>
  <si>
    <t>Наименование показателей тарифной сметы</t>
  </si>
  <si>
    <t xml:space="preserve"> </t>
  </si>
  <si>
    <t>IІ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</si>
  <si>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</si>
  <si>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</si>
  <si>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</si>
  <si>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</si>
  <si>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</si>
  <si>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</si>
  <si>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</si>
  <si>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</si>
  <si>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</si>
  <si>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</si>
  <si>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</si>
  <si>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Регулярное орошение</t>
  </si>
  <si>
    <t>Лиманное орошение</t>
  </si>
  <si>
    <t>Обводнение пастбищ</t>
  </si>
  <si>
    <t>5.2.</t>
  </si>
  <si>
    <t>Выплаты, в случаях, когда постоянная работа протекает в пути или имеет разъездной характер</t>
  </si>
  <si>
    <t>5.3.</t>
  </si>
  <si>
    <t>Охрана труда и техника безопасности</t>
  </si>
  <si>
    <t>6.12.</t>
  </si>
  <si>
    <t>Энергия</t>
  </si>
  <si>
    <t>Топливо (ГСМ)</t>
  </si>
  <si>
    <t>Представительские расходы, связь периодическая печать  и.т.д.</t>
  </si>
  <si>
    <t>Платы за пользование водными ресурсами поверхностных источников</t>
  </si>
  <si>
    <t>6.13.</t>
  </si>
  <si>
    <t>4.1.</t>
  </si>
  <si>
    <t>Капитальный ремонт, не приводящий к увеличению стоимости основных средств</t>
  </si>
  <si>
    <t>1.4.</t>
  </si>
  <si>
    <t>Запчасти</t>
  </si>
  <si>
    <t>Услуги банка</t>
  </si>
  <si>
    <t>Командировочные расходы</t>
  </si>
  <si>
    <t>Налоги</t>
  </si>
  <si>
    <t>7.1.</t>
  </si>
  <si>
    <t>7.2.</t>
  </si>
  <si>
    <t>Платежи в фонд охраны природы</t>
  </si>
  <si>
    <t xml:space="preserve">регулярное орошение </t>
  </si>
  <si>
    <t>лиманное орошение</t>
  </si>
  <si>
    <t>обводнение пастбищ</t>
  </si>
  <si>
    <t>Причина отклонение</t>
  </si>
  <si>
    <t xml:space="preserve">Заработная плата адм. персонала </t>
  </si>
  <si>
    <t>%</t>
  </si>
  <si>
    <t>Фактические сложившиеся показатели</t>
  </si>
  <si>
    <r>
      <t>Тариф (без НДС)</t>
    </r>
    <r>
      <rPr>
        <sz val="12"/>
        <rFont val="Times New Roman"/>
        <family val="1"/>
      </rPr>
      <t>, в том числе</t>
    </r>
  </si>
  <si>
    <r>
      <t>Затраты на оплату труда - Всего</t>
    </r>
    <r>
      <rPr>
        <sz val="12"/>
        <rFont val="Times New Roman"/>
        <family val="1"/>
      </rPr>
      <t>, в т.ч.</t>
    </r>
  </si>
  <si>
    <r>
      <t>Объем оказываемых услуг - Всего</t>
    </r>
    <r>
      <rPr>
        <sz val="12"/>
        <rFont val="Times New Roman"/>
        <family val="1"/>
      </rPr>
      <t>, в т.ч.</t>
    </r>
  </si>
  <si>
    <r>
      <t>Ремонт - Всего</t>
    </r>
    <r>
      <rPr>
        <sz val="12"/>
        <rFont val="Times New Roman"/>
        <family val="1"/>
      </rPr>
      <t>, в т.ч.</t>
    </r>
  </si>
  <si>
    <r>
      <t>Прочие затраты - Всего</t>
    </r>
    <r>
      <rPr>
        <sz val="12"/>
        <rFont val="Times New Roman"/>
        <family val="1"/>
      </rPr>
      <t>, в т.ч.</t>
    </r>
  </si>
  <si>
    <t>Расходы периода - Всего, в т.ч.</t>
  </si>
  <si>
    <t>Расходы на содержание и обслуживание технических средств управления, узлов связи, вычислительной техники и т.д.</t>
  </si>
  <si>
    <t>Материальные затраты - Всего, в т.ч.</t>
  </si>
  <si>
    <t>Исполнение тарифной сметы на услуги по подаче воды по каналам Атырауского филиала РГП "Казводхоз" за 2016год</t>
  </si>
  <si>
    <t>Отклонение</t>
  </si>
  <si>
    <t>Сумма</t>
  </si>
  <si>
    <t>Ед. изм.</t>
  </si>
  <si>
    <t>тыс. тенге</t>
  </si>
  <si>
    <t>тенге/м³</t>
  </si>
  <si>
    <r>
      <t>тыс. м</t>
    </r>
    <r>
      <rPr>
        <sz val="12"/>
        <rFont val="Arial"/>
        <family val="2"/>
      </rPr>
      <t>³</t>
    </r>
  </si>
  <si>
    <t>Предусмотрено  по тарифной смете</t>
  </si>
  <si>
    <t xml:space="preserve"> Г О Д О В О Й</t>
  </si>
  <si>
    <t>6.4.1.</t>
  </si>
  <si>
    <t>6.4.2.</t>
  </si>
  <si>
    <t>экономия</t>
  </si>
  <si>
    <t>Исполнение тарифной сметы на услуги по подаче воды ГВ Коянды Атырауского филиала РГП "Казводхоз" за 2016год</t>
  </si>
  <si>
    <t>Исполнение тарифной сметы на услуги по подаче воды ГВ Миялы-Жангельдино-Жаскайрат Атырауского филиала РГП "Казводхоз" за 2016год</t>
  </si>
  <si>
    <t>Дезинфекция, дератизация производственных помещений,вызов мусора и другие</t>
  </si>
  <si>
    <t>обязательные виды страхования</t>
  </si>
  <si>
    <t>5.4.</t>
  </si>
  <si>
    <t>5.5.</t>
  </si>
  <si>
    <t>5.6.</t>
  </si>
  <si>
    <t>5.7.</t>
  </si>
  <si>
    <t>5.8.</t>
  </si>
  <si>
    <t>5.9.</t>
  </si>
  <si>
    <t>6.14.</t>
  </si>
  <si>
    <t>Расходы на обслуживающие персоналы и содержание службы сбыта, всего, в том числе</t>
  </si>
  <si>
    <t>заработная плата</t>
  </si>
  <si>
    <t>социальный налог</t>
  </si>
  <si>
    <t>представительские расходы, связь периодическая печать  и.т.д.</t>
  </si>
  <si>
    <t>Расходы на содержание службы сбыта</t>
  </si>
  <si>
    <t>7.3.</t>
  </si>
  <si>
    <t>7.4.</t>
  </si>
  <si>
    <t>нормативные потери</t>
  </si>
  <si>
    <t>VIII</t>
  </si>
  <si>
    <t>Исполнение тарифной сметы на услуги по подаче воды ГВ Индер-Миялы Атырауского филиала РГП "Казводхоз" за 2016год</t>
  </si>
  <si>
    <t>Затраты на оплату труда - Всего, в т.ч.</t>
  </si>
  <si>
    <t>Затраты на производство товаров и предоставление услуг - Всего, в том числе</t>
  </si>
  <si>
    <t>Прочие затраты - Всего, в т.ч.</t>
  </si>
  <si>
    <t xml:space="preserve">Общие и административные - Всего, в т.ч.  </t>
  </si>
  <si>
    <t>Объем оказываемых услуг - Всего, в т.ч.</t>
  </si>
  <si>
    <r>
      <t>тыс. м</t>
    </r>
    <r>
      <rPr>
        <b/>
        <sz val="12"/>
        <rFont val="Arial"/>
        <family val="2"/>
      </rPr>
      <t>³</t>
    </r>
  </si>
  <si>
    <t>Тариф (без НДС), в том числе</t>
  </si>
  <si>
    <t>5.8.1.</t>
  </si>
  <si>
    <t>№             п/п</t>
  </si>
  <si>
    <t>№                 п/п</t>
  </si>
  <si>
    <t>№           п/п</t>
  </si>
  <si>
    <t>№        п/п</t>
  </si>
  <si>
    <t>ввод нового объекта</t>
  </si>
  <si>
    <t>нологи</t>
  </si>
  <si>
    <t>Преду-смотрено по тарифной смете</t>
  </si>
  <si>
    <t>Усслуги банка</t>
  </si>
  <si>
    <t>коммунальные услуги</t>
  </si>
  <si>
    <t>Коммунальные услуги</t>
  </si>
  <si>
    <t>5.8.2.</t>
  </si>
  <si>
    <t>5.8.3.</t>
  </si>
  <si>
    <t>другие затраты (с расшифровкой)</t>
  </si>
  <si>
    <t>5.9.1.</t>
  </si>
  <si>
    <t>5.9.2.</t>
  </si>
  <si>
    <t xml:space="preserve">  </t>
  </si>
  <si>
    <t xml:space="preserve">         Отклонение</t>
  </si>
  <si>
    <t xml:space="preserve">           Отклонение</t>
  </si>
  <si>
    <t xml:space="preserve">              Отклонение</t>
  </si>
  <si>
    <t>Расходы на содержание технических средств управления, узлов связи, вычислительной техники и т.д.</t>
  </si>
  <si>
    <t>Нормативные потери</t>
  </si>
  <si>
    <t xml:space="preserve">Ед. изм. </t>
  </si>
  <si>
    <t>Исполнение тарифной сметы на услуги по подаче воды Групповыми водопроводами Атырауского филиала РГП "Казводхоз" за 2016год</t>
  </si>
  <si>
    <t>Ремонт - Всего, в т.ч.</t>
  </si>
  <si>
    <t>5.5.1.</t>
  </si>
  <si>
    <t>5.5.2.</t>
  </si>
  <si>
    <t>Обязательные виды страхования</t>
  </si>
  <si>
    <t>Плата за подземных вод</t>
  </si>
  <si>
    <t>Охрана окружающей среды</t>
  </si>
  <si>
    <t>Дезинфекция, дератизация производственных помещений</t>
  </si>
  <si>
    <t>Плата за использование подземных вод</t>
  </si>
  <si>
    <t xml:space="preserve">Другие затраты </t>
  </si>
  <si>
    <t>Другие затраты (с расшифровкой)</t>
  </si>
  <si>
    <t>Дезинфекция, дератизация производственных помещений, вызов мусора и другие</t>
  </si>
  <si>
    <t>Другие затраты</t>
  </si>
  <si>
    <t>Другие затраты:</t>
  </si>
  <si>
    <t>Нологи</t>
  </si>
  <si>
    <r>
      <t xml:space="preserve">Затраты на производство товаров и предоставление услуг - Всего, </t>
    </r>
    <r>
      <rPr>
        <sz val="12"/>
        <rFont val="Times New Roman"/>
        <family val="1"/>
      </rPr>
      <t>в том числе</t>
    </r>
  </si>
  <si>
    <r>
      <t xml:space="preserve">Расходы на персоналы и содержание службы сбыта. Всего, </t>
    </r>
    <r>
      <rPr>
        <sz val="12"/>
        <rFont val="Times New Roman"/>
        <family val="1"/>
      </rPr>
      <t>в том числе</t>
    </r>
  </si>
  <si>
    <t>уменьшение не прывышает допустимой 5% от предусмотренной в утвержденной тарифной сметой</t>
  </si>
  <si>
    <t>уменньшение связано с уменьшением обьема оказываевмых услуг по подаче воды и с оптимизации затрат</t>
  </si>
  <si>
    <t>уменньшение связано с вводом трех ступенчатого деференцированного тарифа на эл.энергию</t>
  </si>
  <si>
    <t>увеличение связано с фактического начисленного налога, согласно налоговог кодекса РК</t>
  </si>
  <si>
    <t xml:space="preserve">увеличение связано с фактической договорной суммы за счет гос. закупки проведеного конкурса </t>
  </si>
  <si>
    <t>уменьшение связано с вводом трех ступенчатого деференцированного тарифа на эл.энергию</t>
  </si>
  <si>
    <t>уменьшение связано с фактического начисленного соц. налога</t>
  </si>
  <si>
    <t>уменьшение связано с уменьшением обьема оказываевмых услуг по подаче воды и с оптимизации затрат</t>
  </si>
  <si>
    <t>уменьшение связано с уменьшением обьема оказываевмых услуг по подаче воды и с вводом трех ступенчатого деференцированного тарифа на эл.энергию</t>
  </si>
  <si>
    <t>уменьшение дохода связано с уменьшением обьема оказываевмых услуг по подаче воды согласно заявки водопотребителей</t>
  </si>
  <si>
    <t>уменьшение связано с уменьшением обьема оказываевмых услуг по подаче воды и с экономии за счет  проведеного конкурса гос. закупки на тмц</t>
  </si>
  <si>
    <r>
      <t xml:space="preserve">Общие и административные - Всего, </t>
    </r>
    <r>
      <rPr>
        <sz val="12"/>
        <rFont val="Times New Roman"/>
        <family val="1"/>
      </rPr>
      <t xml:space="preserve">в т.ч.  </t>
    </r>
  </si>
  <si>
    <r>
      <t xml:space="preserve">Расходы периода - Всего, </t>
    </r>
    <r>
      <rPr>
        <sz val="12"/>
        <rFont val="Times New Roman"/>
        <family val="1"/>
      </rPr>
      <t>в т.ч.</t>
    </r>
  </si>
  <si>
    <t>уменьшение связано с уменьшением обьема оказываевмых услуг по подаче воды и с оптимизации затрат и проведением гос. эакупки</t>
  </si>
  <si>
    <t>уменьшение связано с вводом диференцированного тарифа на эл.энергию</t>
  </si>
  <si>
    <t>уменьшение в связи с уменьшением обьема оказываевмых услуг</t>
  </si>
  <si>
    <t>уменьшение в результате проведенных тендеров и оптимизации затрат</t>
  </si>
  <si>
    <t>уменьшение связано с уменьшением обьема оказываевмых услуг по подаче воды и с оптимизации затрат за счет проведенных конкурсов на гос. закупки тмц</t>
  </si>
  <si>
    <t>уменьшение связано с фактического начисленного налога, не предусмотренных в тарифной смете</t>
  </si>
  <si>
    <t>увеличение связано с фактической затратызап.части  на автотехнику, , не предусмотренных в тарифной смете</t>
  </si>
  <si>
    <t xml:space="preserve">уменьшение связано с оптимизации затрат и уменьшением обьема оказываевмых услуг </t>
  </si>
  <si>
    <t>Исполнение тарифной сметы на услуги по подаче воды группового водопровода "Миялы-Жангельдино-Жаскайрат" Атырауского филиала РГП "Казводхоз" за 2016год</t>
  </si>
  <si>
    <t>уменьшение связано с уменьшением обьема оказываевмых услуг по подаче воды, а также изменением ставок налогооблагемих баз</t>
  </si>
  <si>
    <t xml:space="preserve">увеличение связано с фактической договорной суммы за счет гос. закупки проведенного конкурса </t>
  </si>
  <si>
    <t>уменьшение связано с уменьшением обьема оказываевмых услуг по подаче воды и с вводом диференцированного учета на эл.энергии</t>
  </si>
  <si>
    <t>уменьшение средств связано с уменьшением обьема оказываевмых услуг по подаче воды и с вводом диференцированного учета эл.энергии</t>
  </si>
  <si>
    <t>увеличение связано с фактической договорной суммы за счет  проведенного конкурса гос. закупки</t>
  </si>
  <si>
    <t>увеличение связано с фактической договорной суммы за счет проведенного конкурса гос. закупки</t>
  </si>
  <si>
    <r>
      <rPr>
        <b/>
        <sz val="12"/>
        <color indexed="22"/>
        <rFont val="Times New Roman"/>
        <family val="1"/>
      </rPr>
      <t>.</t>
    </r>
    <r>
      <rPr>
        <b/>
        <sz val="12"/>
        <rFont val="Times New Roman"/>
        <family val="1"/>
      </rPr>
      <t>-22,0</t>
    </r>
  </si>
  <si>
    <t>увеличение связано с фактического начисленного налога, согласно базовой ставки платы налога по налоговому кодексу РК</t>
  </si>
  <si>
    <t xml:space="preserve">Исполнение тарифной сметы на услуги по подаче воды по каналам                                                                                      </t>
  </si>
  <si>
    <t>Атырауского филиала РГП "Казводхоз" за 2016год</t>
  </si>
  <si>
    <t>уменьшение связано с  уменьшением обьема оказываевмых услуг по подаче воды, а также с изменением базовой ставки платы согласно налогового кодекса РК</t>
  </si>
  <si>
    <t xml:space="preserve">Исполнение тарифной сметы на услуги по подаче воды Кояндинского группового водопровода  </t>
  </si>
  <si>
    <t>уменьшение обьема оказываевмых услуг по подаче воды согласно заявки водопотребителей</t>
  </si>
  <si>
    <t>уменьшение обьема оказываевмых услуг связано с заявки водопотребителей</t>
  </si>
  <si>
    <t>уменьшение связано с фактической договорной суммы за счет проведеного конкурса гос. закупки</t>
  </si>
  <si>
    <t xml:space="preserve">Исполнение тарифной сметы на услуги по подаче воды группового водопровода "Индер-Миялы" </t>
  </si>
  <si>
    <t>Исполнение тарифной сметы по подаче воды Всего Атыраускому филиалу РГП "Казводхоз" за 2016год</t>
  </si>
  <si>
    <t>Групповой водопровод Кояндинский</t>
  </si>
  <si>
    <t>Групповой водопровод Индер-Миялы</t>
  </si>
  <si>
    <t>Групповой водопровод Миялы-Жангельдино-Жаскайрат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</si>
</sst>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.0"/>
    <numFmt numFmtId="181" formatCode="0.0"/>
    <numFmt numFmtId="182" formatCode="0.0000"/>
    <numFmt numFmtId="183" formatCode="0.000"/>
    <numFmt numFmtId="184" formatCode="#,##0.000"/>
    <numFmt numFmtId="185" formatCode="#,##0.0000"/>
    <numFmt numFmtId="186" formatCode="0.000000"/>
    <numFmt numFmtId="187" formatCode="0.00000"/>
    <numFmt numFmtId="188" formatCode="_-* #,##0.000_р_._-;\-* #,##0.000_р_._-;_-* &quot;-&quot;??_р_._-;_-@_-"/>
    <numFmt numFmtId="189" formatCode="0.00000000"/>
    <numFmt numFmtId="190" formatCode="0.0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_-* #,##0.0_р_._-;\-* #,##0.0_р_._-;_-* &quot;-&quot;??_р_._-;_-@_-"/>
    <numFmt numFmtId="197" formatCode="_-* #,##0.000\ _₽_-;\-* #,##0.000\ _₽_-;_-* &quot;-&quot;??\ _₽_-;_-@_-"/>
    <numFmt numFmtId="198" formatCode="_-* #,##0.0\ _₽_-;\-* #,##0.0\ _₽_-;_-* &quot;-&quot;??\ _₽_-;_-@_-"/>
    <numFmt numFmtId="199" formatCode="_-* #,##0.000_р_._-;\-* #,##0.000_р_._-;_-* &quot;-&quot;???_р_._-;_-@_-"/>
    <numFmt numFmtId="200" formatCode="_-* #,##0_р_._-;\-* #,##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2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3" fontId="2" fillId="0" borderId="10" xfId="62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81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3" fontId="2" fillId="0" borderId="0" xfId="62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54" applyFont="1" applyFill="1" applyAlignment="1">
      <alignment vertical="center"/>
      <protection/>
    </xf>
    <xf numFmtId="43" fontId="3" fillId="0" borderId="10" xfId="62" applyFont="1" applyFill="1" applyBorder="1" applyAlignment="1">
      <alignment horizontal="right" vertical="center"/>
    </xf>
    <xf numFmtId="43" fontId="7" fillId="0" borderId="10" xfId="62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43" fontId="3" fillId="0" borderId="10" xfId="62" applyFont="1" applyFill="1" applyBorder="1" applyAlignment="1">
      <alignment horizontal="center" vertical="center"/>
    </xf>
    <xf numFmtId="43" fontId="2" fillId="0" borderId="10" xfId="62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3" fontId="62" fillId="0" borderId="10" xfId="62" applyFont="1" applyFill="1" applyBorder="1" applyAlignment="1">
      <alignment horizontal="right" vertical="center"/>
    </xf>
    <xf numFmtId="181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5" xfId="54" applyFont="1" applyFill="1" applyBorder="1" applyAlignment="1">
      <alignment vertical="center"/>
      <protection/>
    </xf>
    <xf numFmtId="0" fontId="3" fillId="0" borderId="15" xfId="54" applyFont="1" applyFill="1" applyBorder="1" applyAlignment="1">
      <alignment vertical="center" wrapText="1"/>
      <protection/>
    </xf>
    <xf numFmtId="43" fontId="7" fillId="0" borderId="12" xfId="62" applyFont="1" applyFill="1" applyBorder="1" applyAlignment="1">
      <alignment vertical="center" wrapText="1"/>
    </xf>
    <xf numFmtId="43" fontId="7" fillId="0" borderId="13" xfId="62" applyFont="1" applyFill="1" applyBorder="1" applyAlignment="1">
      <alignment horizontal="left" vertical="center"/>
    </xf>
    <xf numFmtId="43" fontId="7" fillId="0" borderId="13" xfId="62" applyFont="1" applyFill="1" applyBorder="1" applyAlignment="1">
      <alignment vertical="center"/>
    </xf>
    <xf numFmtId="43" fontId="7" fillId="0" borderId="12" xfId="62" applyFont="1" applyFill="1" applyBorder="1" applyAlignment="1">
      <alignment horizontal="left" vertical="center" wrapText="1"/>
    </xf>
    <xf numFmtId="0" fontId="3" fillId="0" borderId="10" xfId="62" applyNumberFormat="1" applyFont="1" applyFill="1" applyBorder="1" applyAlignment="1">
      <alignment horizontal="center" vertical="center"/>
    </xf>
    <xf numFmtId="0" fontId="8" fillId="0" borderId="0" xfId="54" applyFont="1" applyFill="1" applyAlignment="1">
      <alignment vertical="center"/>
      <protection/>
    </xf>
    <xf numFmtId="0" fontId="11" fillId="0" borderId="11" xfId="0" applyFont="1" applyFill="1" applyBorder="1" applyAlignment="1">
      <alignment vertical="center" wrapText="1"/>
    </xf>
    <xf numFmtId="43" fontId="11" fillId="0" borderId="12" xfId="62" applyFont="1" applyFill="1" applyBorder="1" applyAlignment="1">
      <alignment horizontal="left" vertical="center" wrapText="1"/>
    </xf>
    <xf numFmtId="43" fontId="11" fillId="0" borderId="10" xfId="6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3" fontId="6" fillId="0" borderId="12" xfId="62" applyFont="1" applyFill="1" applyBorder="1" applyAlignment="1">
      <alignment vertical="center" wrapText="1"/>
    </xf>
    <xf numFmtId="43" fontId="6" fillId="0" borderId="10" xfId="62" applyFont="1" applyFill="1" applyBorder="1" applyAlignment="1">
      <alignment horizontal="center" vertical="center" wrapText="1"/>
    </xf>
    <xf numFmtId="200" fontId="3" fillId="0" borderId="10" xfId="62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43" fontId="8" fillId="0" borderId="10" xfId="62" applyFont="1" applyFill="1" applyBorder="1" applyAlignment="1">
      <alignment horizontal="right" vertical="center"/>
    </xf>
    <xf numFmtId="43" fontId="12" fillId="0" borderId="10" xfId="62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3" fontId="2" fillId="0" borderId="16" xfId="62" applyFont="1" applyFill="1" applyBorder="1" applyAlignment="1">
      <alignment horizontal="right" vertical="center"/>
    </xf>
    <xf numFmtId="43" fontId="12" fillId="0" borderId="16" xfId="62" applyFont="1" applyFill="1" applyBorder="1" applyAlignment="1">
      <alignment horizontal="right" vertical="center"/>
    </xf>
    <xf numFmtId="181" fontId="2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3" fontId="2" fillId="0" borderId="14" xfId="0" applyNumberFormat="1" applyFont="1" applyFill="1" applyBorder="1" applyAlignment="1">
      <alignment vertical="center"/>
    </xf>
    <xf numFmtId="43" fontId="2" fillId="0" borderId="14" xfId="62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88" fontId="3" fillId="0" borderId="10" xfId="62" applyNumberFormat="1" applyFont="1" applyFill="1" applyBorder="1" applyAlignment="1">
      <alignment horizontal="right" vertical="center"/>
    </xf>
    <xf numFmtId="43" fontId="2" fillId="0" borderId="10" xfId="0" applyNumberFormat="1" applyFont="1" applyFill="1" applyBorder="1" applyAlignment="1">
      <alignment vertical="center"/>
    </xf>
    <xf numFmtId="43" fontId="3" fillId="0" borderId="10" xfId="62" applyNumberFormat="1" applyFont="1" applyFill="1" applyBorder="1" applyAlignment="1">
      <alignment horizontal="right" vertical="center"/>
    </xf>
    <xf numFmtId="43" fontId="3" fillId="0" borderId="10" xfId="0" applyNumberFormat="1" applyFont="1" applyFill="1" applyBorder="1" applyAlignment="1">
      <alignment vertical="center"/>
    </xf>
    <xf numFmtId="43" fontId="2" fillId="0" borderId="0" xfId="62" applyFont="1" applyFill="1" applyAlignment="1">
      <alignment vertical="center"/>
    </xf>
    <xf numFmtId="180" fontId="3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62" fillId="0" borderId="10" xfId="0" applyNumberFormat="1" applyFont="1" applyFill="1" applyBorder="1" applyAlignment="1">
      <alignment vertical="center"/>
    </xf>
    <xf numFmtId="180" fontId="62" fillId="0" borderId="10" xfId="0" applyNumberFormat="1" applyFont="1" applyFill="1" applyBorder="1" applyAlignment="1">
      <alignment vertical="center"/>
    </xf>
    <xf numFmtId="43" fontId="65" fillId="0" borderId="10" xfId="62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43" fontId="62" fillId="0" borderId="0" xfId="62" applyFont="1" applyFill="1" applyAlignment="1">
      <alignment horizontal="center" vertical="center"/>
    </xf>
    <xf numFmtId="43" fontId="62" fillId="0" borderId="10" xfId="62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188" fontId="2" fillId="0" borderId="10" xfId="62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9" fontId="13" fillId="0" borderId="10" xfId="59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/>
    </xf>
    <xf numFmtId="0" fontId="8" fillId="0" borderId="0" xfId="54" applyFont="1" applyFill="1" applyBorder="1" applyAlignment="1">
      <alignment vertical="top"/>
      <protection/>
    </xf>
    <xf numFmtId="0" fontId="8" fillId="0" borderId="0" xfId="54" applyFont="1" applyFill="1" applyBorder="1" applyAlignment="1">
      <alignment vertical="top" wrapText="1"/>
      <protection/>
    </xf>
    <xf numFmtId="0" fontId="8" fillId="0" borderId="0" xfId="54" applyFont="1" applyFill="1" applyAlignment="1">
      <alignment vertical="top"/>
      <protection/>
    </xf>
    <xf numFmtId="0" fontId="8" fillId="0" borderId="0" xfId="54" applyFont="1" applyFill="1" applyBorder="1" applyAlignment="1">
      <alignment horizontal="center" vertical="top" wrapText="1"/>
      <protection/>
    </xf>
    <xf numFmtId="0" fontId="8" fillId="0" borderId="15" xfId="54" applyFont="1" applyFill="1" applyBorder="1" applyAlignment="1">
      <alignment horizontal="left" vertical="top"/>
      <protection/>
    </xf>
    <xf numFmtId="0" fontId="8" fillId="0" borderId="15" xfId="54" applyFont="1" applyFill="1" applyBorder="1" applyAlignment="1">
      <alignment horizontal="center" vertical="top" wrapText="1"/>
      <protection/>
    </xf>
    <xf numFmtId="0" fontId="3" fillId="0" borderId="15" xfId="54" applyFont="1" applyFill="1" applyBorder="1" applyAlignment="1">
      <alignment vertical="top"/>
      <protection/>
    </xf>
    <xf numFmtId="0" fontId="19" fillId="0" borderId="0" xfId="0" applyFont="1" applyFill="1" applyAlignment="1">
      <alignment horizontal="left" vertical="top"/>
    </xf>
    <xf numFmtId="0" fontId="18" fillId="0" borderId="0" xfId="54" applyFont="1" applyFill="1" applyAlignment="1">
      <alignment vertical="top"/>
      <protection/>
    </xf>
    <xf numFmtId="0" fontId="5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3" fontId="7" fillId="0" borderId="14" xfId="62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8" fillId="0" borderId="15" xfId="54" applyFont="1" applyFill="1" applyBorder="1" applyAlignment="1">
      <alignment horizontal="center" vertical="top" wrapText="1"/>
      <protection/>
    </xf>
    <xf numFmtId="0" fontId="8" fillId="0" borderId="0" xfId="54" applyFont="1" applyFill="1" applyBorder="1" applyAlignment="1">
      <alignment horizontal="center" vertical="top" wrapText="1"/>
      <protection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8" fillId="0" borderId="0" xfId="54" applyFont="1" applyFill="1" applyBorder="1" applyAlignment="1">
      <alignment horizontal="center" vertical="top" wrapText="1"/>
      <protection/>
    </xf>
    <xf numFmtId="0" fontId="18" fillId="0" borderId="15" xfId="54" applyFont="1" applyFill="1" applyBorder="1" applyAlignment="1">
      <alignment horizontal="center" vertical="top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K55"/>
  <sheetViews>
    <sheetView tabSelected="1" view="pageBreakPreview" zoomScale="84" zoomScaleNormal="90" zoomScaleSheetLayoutView="84" zoomScalePageLayoutView="50" workbookViewId="0" topLeftCell="A19">
      <selection activeCell="A56" sqref="A56:IV63"/>
    </sheetView>
  </sheetViews>
  <sheetFormatPr defaultColWidth="9.140625" defaultRowHeight="12.75"/>
  <cols>
    <col min="1" max="1" width="6.421875" style="48" customWidth="1"/>
    <col min="2" max="2" width="45.8515625" style="20" customWidth="1"/>
    <col min="3" max="3" width="8.8515625" style="3" customWidth="1"/>
    <col min="4" max="4" width="16.57421875" style="21" customWidth="1"/>
    <col min="5" max="5" width="17.28125" style="22" customWidth="1"/>
    <col min="6" max="6" width="15.421875" style="22" customWidth="1"/>
    <col min="7" max="7" width="9.57421875" style="18" customWidth="1"/>
    <col min="8" max="8" width="84.28125" style="19" customWidth="1"/>
    <col min="9" max="16384" width="9.140625" style="3" customWidth="1"/>
  </cols>
  <sheetData>
    <row r="1" spans="2:8" s="131" customFormat="1" ht="32.25" customHeight="1">
      <c r="B1" s="132" t="s">
        <v>191</v>
      </c>
      <c r="C1" s="133"/>
      <c r="D1" s="133"/>
      <c r="E1" s="133"/>
      <c r="F1" s="134"/>
      <c r="G1" s="134"/>
      <c r="H1" s="134"/>
    </row>
    <row r="2" spans="1:8" s="131" customFormat="1" ht="32.25" customHeight="1">
      <c r="A2" s="135"/>
      <c r="B2" s="136" t="s">
        <v>192</v>
      </c>
      <c r="C2" s="137"/>
      <c r="D2" s="137"/>
      <c r="E2" s="137"/>
      <c r="F2" s="134"/>
      <c r="G2" s="134"/>
      <c r="H2" s="134"/>
    </row>
    <row r="3" spans="1:167" ht="15" customHeight="1">
      <c r="A3" s="146" t="s">
        <v>125</v>
      </c>
      <c r="B3" s="143" t="s">
        <v>29</v>
      </c>
      <c r="C3" s="148" t="s">
        <v>143</v>
      </c>
      <c r="D3" s="31" t="s">
        <v>89</v>
      </c>
      <c r="E3" s="27" t="s">
        <v>30</v>
      </c>
      <c r="F3" s="27"/>
      <c r="G3" s="27"/>
      <c r="H3" s="28"/>
      <c r="I3" s="2"/>
      <c r="J3" s="2"/>
      <c r="K3" s="2"/>
      <c r="L3" s="2"/>
      <c r="M3" s="2"/>
      <c r="N3" s="2"/>
      <c r="O3" s="2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</row>
    <row r="4" spans="1:8" ht="33" customHeight="1">
      <c r="A4" s="147"/>
      <c r="B4" s="143"/>
      <c r="C4" s="143"/>
      <c r="D4" s="149" t="s">
        <v>88</v>
      </c>
      <c r="E4" s="151" t="s">
        <v>72</v>
      </c>
      <c r="F4" s="145" t="s">
        <v>82</v>
      </c>
      <c r="G4" s="145"/>
      <c r="H4" s="142" t="s">
        <v>69</v>
      </c>
    </row>
    <row r="5" spans="1:8" ht="15" customHeight="1">
      <c r="A5" s="142"/>
      <c r="B5" s="143"/>
      <c r="C5" s="143"/>
      <c r="D5" s="150"/>
      <c r="E5" s="152"/>
      <c r="F5" s="26" t="s">
        <v>83</v>
      </c>
      <c r="G5" s="26" t="s">
        <v>71</v>
      </c>
      <c r="H5" s="143"/>
    </row>
    <row r="6" spans="1:8" s="10" customFormat="1" ht="32.25" customHeight="1">
      <c r="A6" s="45" t="s">
        <v>0</v>
      </c>
      <c r="B6" s="5" t="s">
        <v>115</v>
      </c>
      <c r="C6" s="36" t="s">
        <v>85</v>
      </c>
      <c r="D6" s="25">
        <f>D7+D12+D15+D16+D18</f>
        <v>268126.24</v>
      </c>
      <c r="E6" s="25">
        <f>E7+E12+E15+E16+E18</f>
        <v>223763.35100000002</v>
      </c>
      <c r="F6" s="25">
        <f>F7+F12+F15+F16+F18</f>
        <v>-42871.549</v>
      </c>
      <c r="G6" s="35">
        <f>E6/D6*100-100</f>
        <v>-16.545523108816198</v>
      </c>
      <c r="H6" s="123" t="s">
        <v>168</v>
      </c>
    </row>
    <row r="7" spans="1:8" s="10" customFormat="1" ht="26.25" customHeight="1">
      <c r="A7" s="45" t="s">
        <v>1</v>
      </c>
      <c r="B7" s="5" t="s">
        <v>80</v>
      </c>
      <c r="C7" s="4" t="s">
        <v>2</v>
      </c>
      <c r="D7" s="25">
        <f>D8+D9+D10+D11</f>
        <v>124126.91</v>
      </c>
      <c r="E7" s="25">
        <f>E8+E9+E10+E11</f>
        <v>84601.426</v>
      </c>
      <c r="F7" s="25">
        <f>F8+F9+F10+F11</f>
        <v>-39525.484000000004</v>
      </c>
      <c r="G7" s="35">
        <f aca="true" t="shared" si="0" ref="G7:G51">E7/D7*100-100</f>
        <v>-31.8428002437183</v>
      </c>
      <c r="H7" s="144" t="s">
        <v>171</v>
      </c>
    </row>
    <row r="8" spans="1:8" ht="19.5" customHeight="1">
      <c r="A8" s="46" t="s">
        <v>3</v>
      </c>
      <c r="B8" s="70" t="s">
        <v>4</v>
      </c>
      <c r="C8" s="8" t="s">
        <v>2</v>
      </c>
      <c r="D8" s="6">
        <v>7646.4</v>
      </c>
      <c r="E8" s="6">
        <v>5965.409</v>
      </c>
      <c r="F8" s="6">
        <f>E8-D8</f>
        <v>-1680.991</v>
      </c>
      <c r="G8" s="130">
        <f t="shared" si="0"/>
        <v>-21.98408401339192</v>
      </c>
      <c r="H8" s="144"/>
    </row>
    <row r="9" spans="1:8" ht="19.5" customHeight="1">
      <c r="A9" s="46" t="s">
        <v>5</v>
      </c>
      <c r="B9" s="70" t="s">
        <v>6</v>
      </c>
      <c r="C9" s="8" t="s">
        <v>2</v>
      </c>
      <c r="D9" s="6">
        <v>12607.1</v>
      </c>
      <c r="E9" s="6">
        <v>9299.05</v>
      </c>
      <c r="F9" s="6">
        <f>E9-D9</f>
        <v>-3308.050000000001</v>
      </c>
      <c r="G9" s="11">
        <f t="shared" si="0"/>
        <v>-26.2395792846888</v>
      </c>
      <c r="H9" s="144"/>
    </row>
    <row r="10" spans="1:8" ht="19.5" customHeight="1">
      <c r="A10" s="46" t="s">
        <v>7</v>
      </c>
      <c r="B10" s="70" t="s">
        <v>59</v>
      </c>
      <c r="C10" s="8" t="s">
        <v>2</v>
      </c>
      <c r="D10" s="6">
        <v>1524.91</v>
      </c>
      <c r="E10" s="6">
        <v>1402.346</v>
      </c>
      <c r="F10" s="6">
        <f>E10-D10</f>
        <v>-122.56400000000008</v>
      </c>
      <c r="G10" s="11">
        <f t="shared" si="0"/>
        <v>-8.037457948337945</v>
      </c>
      <c r="H10" s="144"/>
    </row>
    <row r="11" spans="1:8" ht="35.25" customHeight="1">
      <c r="A11" s="46" t="s">
        <v>58</v>
      </c>
      <c r="B11" s="70" t="s">
        <v>28</v>
      </c>
      <c r="C11" s="8" t="s">
        <v>2</v>
      </c>
      <c r="D11" s="6">
        <v>102348.5</v>
      </c>
      <c r="E11" s="34">
        <v>67934.621</v>
      </c>
      <c r="F11" s="6">
        <f>E11-D11</f>
        <v>-34413.879</v>
      </c>
      <c r="G11" s="11">
        <f t="shared" si="0"/>
        <v>-33.62421432654118</v>
      </c>
      <c r="H11" s="129" t="s">
        <v>186</v>
      </c>
    </row>
    <row r="12" spans="1:8" s="10" customFormat="1" ht="19.5" customHeight="1">
      <c r="A12" s="45" t="s">
        <v>8</v>
      </c>
      <c r="B12" s="5" t="s">
        <v>74</v>
      </c>
      <c r="C12" s="4" t="s">
        <v>2</v>
      </c>
      <c r="D12" s="25">
        <f>D13+D14</f>
        <v>115143.37</v>
      </c>
      <c r="E12" s="33">
        <f>E13+E14</f>
        <v>108989.965</v>
      </c>
      <c r="F12" s="33">
        <f>F13+F14</f>
        <v>-6153.404999999995</v>
      </c>
      <c r="G12" s="35">
        <v>5</v>
      </c>
      <c r="H12" s="144"/>
    </row>
    <row r="13" spans="1:8" ht="19.5" customHeight="1">
      <c r="A13" s="46" t="s">
        <v>9</v>
      </c>
      <c r="B13" s="70" t="s">
        <v>10</v>
      </c>
      <c r="C13" s="8" t="s">
        <v>2</v>
      </c>
      <c r="D13" s="6">
        <v>104771.04</v>
      </c>
      <c r="E13" s="34">
        <v>99129.151</v>
      </c>
      <c r="F13" s="6">
        <f>E13-D13</f>
        <v>-5641.888999999996</v>
      </c>
      <c r="G13" s="11">
        <v>5</v>
      </c>
      <c r="H13" s="144"/>
    </row>
    <row r="14" spans="1:8" ht="19.5" customHeight="1">
      <c r="A14" s="46" t="s">
        <v>11</v>
      </c>
      <c r="B14" s="70" t="s">
        <v>12</v>
      </c>
      <c r="C14" s="8" t="s">
        <v>2</v>
      </c>
      <c r="D14" s="6">
        <v>10372.33</v>
      </c>
      <c r="E14" s="34">
        <v>9860.814</v>
      </c>
      <c r="F14" s="6">
        <f>E14-D14</f>
        <v>-511.5159999999996</v>
      </c>
      <c r="G14" s="11">
        <f t="shared" si="0"/>
        <v>-4.931543828628676</v>
      </c>
      <c r="H14" s="144"/>
    </row>
    <row r="15" spans="1:8" s="10" customFormat="1" ht="19.5" customHeight="1">
      <c r="A15" s="45" t="s">
        <v>13</v>
      </c>
      <c r="B15" s="5" t="s">
        <v>14</v>
      </c>
      <c r="C15" s="4" t="s">
        <v>2</v>
      </c>
      <c r="D15" s="25">
        <v>12393.4</v>
      </c>
      <c r="E15" s="33">
        <v>11647.73</v>
      </c>
      <c r="F15" s="25">
        <f>D15-E15</f>
        <v>745.6700000000001</v>
      </c>
      <c r="G15" s="35">
        <f t="shared" si="0"/>
        <v>-6.01667016315136</v>
      </c>
      <c r="H15" s="121"/>
    </row>
    <row r="16" spans="1:8" s="10" customFormat="1" ht="19.5" customHeight="1">
      <c r="A16" s="45" t="s">
        <v>15</v>
      </c>
      <c r="B16" s="5" t="s">
        <v>145</v>
      </c>
      <c r="C16" s="4" t="s">
        <v>2</v>
      </c>
      <c r="D16" s="25">
        <f>D17</f>
        <v>9156.5</v>
      </c>
      <c r="E16" s="33">
        <f>E17</f>
        <v>9156.5</v>
      </c>
      <c r="F16" s="25">
        <f>E16-D16</f>
        <v>0</v>
      </c>
      <c r="G16" s="35">
        <f t="shared" si="0"/>
        <v>0</v>
      </c>
      <c r="H16" s="121"/>
    </row>
    <row r="17" spans="1:8" ht="39" customHeight="1">
      <c r="A17" s="46" t="s">
        <v>56</v>
      </c>
      <c r="B17" s="7" t="s">
        <v>57</v>
      </c>
      <c r="C17" s="8" t="s">
        <v>2</v>
      </c>
      <c r="D17" s="6">
        <v>9156.5</v>
      </c>
      <c r="E17" s="34">
        <v>9156.5</v>
      </c>
      <c r="F17" s="6">
        <f>E17-D17</f>
        <v>0</v>
      </c>
      <c r="G17" s="11">
        <f t="shared" si="0"/>
        <v>0</v>
      </c>
      <c r="H17" s="121"/>
    </row>
    <row r="18" spans="1:8" s="10" customFormat="1" ht="23.25" customHeight="1">
      <c r="A18" s="45" t="s">
        <v>17</v>
      </c>
      <c r="B18" s="5" t="s">
        <v>77</v>
      </c>
      <c r="C18" s="4" t="s">
        <v>2</v>
      </c>
      <c r="D18" s="33">
        <f>SUM(D19:D24)</f>
        <v>7306.06</v>
      </c>
      <c r="E18" s="33">
        <f>SUM(E19:E24)</f>
        <v>9367.730000000001</v>
      </c>
      <c r="F18" s="6">
        <f>E18-D18</f>
        <v>2061.670000000001</v>
      </c>
      <c r="G18" s="11">
        <f t="shared" si="0"/>
        <v>28.218629466497703</v>
      </c>
      <c r="H18" s="122"/>
    </row>
    <row r="19" spans="1:8" ht="23.25" customHeight="1">
      <c r="A19" s="46" t="s">
        <v>18</v>
      </c>
      <c r="B19" s="70" t="s">
        <v>16</v>
      </c>
      <c r="C19" s="8" t="s">
        <v>2</v>
      </c>
      <c r="D19" s="6">
        <v>1298.1</v>
      </c>
      <c r="E19" s="34">
        <v>1295.524</v>
      </c>
      <c r="F19" s="6">
        <f aca="true" t="shared" si="1" ref="F19:F24">E19-D19</f>
        <v>-2.576000000000022</v>
      </c>
      <c r="G19" s="11">
        <f t="shared" si="0"/>
        <v>-0.1984438795162191</v>
      </c>
      <c r="H19" s="123"/>
    </row>
    <row r="20" spans="1:8" ht="54" customHeight="1">
      <c r="A20" s="46" t="s">
        <v>46</v>
      </c>
      <c r="B20" s="7" t="s">
        <v>47</v>
      </c>
      <c r="C20" s="8" t="s">
        <v>2</v>
      </c>
      <c r="D20" s="6">
        <v>5616</v>
      </c>
      <c r="E20" s="34">
        <v>5728.71</v>
      </c>
      <c r="F20" s="6">
        <f t="shared" si="1"/>
        <v>112.71000000000004</v>
      </c>
      <c r="G20" s="11">
        <f t="shared" si="0"/>
        <v>2.006944444444443</v>
      </c>
      <c r="H20" s="129"/>
    </row>
    <row r="21" spans="1:8" ht="20.25" customHeight="1">
      <c r="A21" s="46" t="s">
        <v>48</v>
      </c>
      <c r="B21" s="7" t="s">
        <v>49</v>
      </c>
      <c r="C21" s="8" t="s">
        <v>2</v>
      </c>
      <c r="D21" s="6">
        <v>391.96</v>
      </c>
      <c r="E21" s="34">
        <v>608.993</v>
      </c>
      <c r="F21" s="6">
        <f t="shared" si="1"/>
        <v>217.03300000000007</v>
      </c>
      <c r="G21" s="11">
        <f t="shared" si="0"/>
        <v>55.37121134809678</v>
      </c>
      <c r="H21" s="129" t="s">
        <v>184</v>
      </c>
    </row>
    <row r="22" spans="1:8" ht="20.25" customHeight="1">
      <c r="A22" s="46" t="s">
        <v>97</v>
      </c>
      <c r="B22" s="7" t="s">
        <v>96</v>
      </c>
      <c r="C22" s="8" t="s">
        <v>2</v>
      </c>
      <c r="D22" s="6"/>
      <c r="E22" s="34">
        <v>1734.503</v>
      </c>
      <c r="F22" s="6">
        <f t="shared" si="1"/>
        <v>1734.503</v>
      </c>
      <c r="G22" s="11"/>
      <c r="H22" s="129" t="s">
        <v>184</v>
      </c>
    </row>
    <row r="23" spans="1:8" ht="20.25" customHeight="1" hidden="1">
      <c r="A23" s="46" t="s">
        <v>98</v>
      </c>
      <c r="B23" s="7" t="s">
        <v>131</v>
      </c>
      <c r="C23" s="8" t="s">
        <v>2</v>
      </c>
      <c r="D23" s="6"/>
      <c r="E23" s="34"/>
      <c r="F23" s="6">
        <f t="shared" si="1"/>
        <v>0</v>
      </c>
      <c r="G23" s="11"/>
      <c r="H23" s="119"/>
    </row>
    <row r="24" spans="1:8" ht="20.25" customHeight="1" hidden="1">
      <c r="A24" s="46" t="s">
        <v>99</v>
      </c>
      <c r="B24" s="7" t="s">
        <v>134</v>
      </c>
      <c r="C24" s="8"/>
      <c r="D24" s="6"/>
      <c r="E24" s="34"/>
      <c r="F24" s="6">
        <f t="shared" si="1"/>
        <v>0</v>
      </c>
      <c r="G24" s="11"/>
      <c r="H24" s="119"/>
    </row>
    <row r="25" spans="1:8" s="10" customFormat="1" ht="20.25" customHeight="1">
      <c r="A25" s="45" t="s">
        <v>31</v>
      </c>
      <c r="B25" s="5" t="s">
        <v>78</v>
      </c>
      <c r="C25" s="4" t="s">
        <v>2</v>
      </c>
      <c r="D25" s="25">
        <f>D26</f>
        <v>27797.21</v>
      </c>
      <c r="E25" s="25">
        <f>E26</f>
        <v>25003.042879999997</v>
      </c>
      <c r="F25" s="25">
        <f>E25-D25</f>
        <v>-2794.167120000002</v>
      </c>
      <c r="G25" s="35">
        <f t="shared" si="0"/>
        <v>-10.051969676093393</v>
      </c>
      <c r="H25" s="124"/>
    </row>
    <row r="26" spans="1:8" s="10" customFormat="1" ht="20.25" customHeight="1">
      <c r="A26" s="45" t="s">
        <v>27</v>
      </c>
      <c r="B26" s="5" t="s">
        <v>117</v>
      </c>
      <c r="C26" s="4" t="s">
        <v>2</v>
      </c>
      <c r="D26" s="25">
        <f>D27+D28+D29+D30+D33+D34+D35+D36+D37+D38+D39+D40+D41</f>
        <v>27797.21</v>
      </c>
      <c r="E26" s="25">
        <f>E27+E28+E29+E30+E33+E34+E35+E36+E37+E38+E39+E40+E41</f>
        <v>25003.042879999997</v>
      </c>
      <c r="F26" s="25">
        <f>E26-D26</f>
        <v>-2794.167120000002</v>
      </c>
      <c r="G26" s="35">
        <f t="shared" si="0"/>
        <v>-10.051969676093393</v>
      </c>
      <c r="H26" s="124"/>
    </row>
    <row r="27" spans="1:8" ht="20.25" customHeight="1">
      <c r="A27" s="46" t="s">
        <v>32</v>
      </c>
      <c r="B27" s="7" t="s">
        <v>4</v>
      </c>
      <c r="C27" s="8" t="s">
        <v>2</v>
      </c>
      <c r="D27" s="6">
        <f>D28+D29</f>
        <v>1645.5</v>
      </c>
      <c r="E27" s="34">
        <v>1645.5</v>
      </c>
      <c r="F27" s="6">
        <f>E27-D27</f>
        <v>0</v>
      </c>
      <c r="G27" s="11">
        <f t="shared" si="0"/>
        <v>0</v>
      </c>
      <c r="H27" s="123"/>
    </row>
    <row r="28" spans="1:8" ht="32.25" customHeight="1">
      <c r="A28" s="46" t="s">
        <v>33</v>
      </c>
      <c r="B28" s="7" t="s">
        <v>52</v>
      </c>
      <c r="C28" s="8" t="s">
        <v>2</v>
      </c>
      <c r="D28" s="6">
        <v>795.5</v>
      </c>
      <c r="E28" s="34">
        <v>645</v>
      </c>
      <c r="F28" s="6">
        <f>E28-D28</f>
        <v>-150.5</v>
      </c>
      <c r="G28" s="11">
        <f t="shared" si="0"/>
        <v>-18.91891891891892</v>
      </c>
      <c r="H28" s="120" t="s">
        <v>174</v>
      </c>
    </row>
    <row r="29" spans="1:8" ht="15" customHeight="1">
      <c r="A29" s="46" t="s">
        <v>34</v>
      </c>
      <c r="B29" s="7" t="s">
        <v>51</v>
      </c>
      <c r="C29" s="8" t="s">
        <v>2</v>
      </c>
      <c r="D29" s="6">
        <v>850</v>
      </c>
      <c r="E29" s="34">
        <v>682.921</v>
      </c>
      <c r="F29" s="6">
        <f>E29-D29</f>
        <v>-167.07899999999995</v>
      </c>
      <c r="G29" s="11">
        <f t="shared" si="0"/>
        <v>-19.656352941176465</v>
      </c>
      <c r="H29" s="129" t="s">
        <v>175</v>
      </c>
    </row>
    <row r="30" spans="1:8" s="10" customFormat="1" ht="15" customHeight="1">
      <c r="A30" s="45" t="s">
        <v>35</v>
      </c>
      <c r="B30" s="5" t="s">
        <v>114</v>
      </c>
      <c r="C30" s="4"/>
      <c r="D30" s="25">
        <f>D31+D32</f>
        <v>8327.67</v>
      </c>
      <c r="E30" s="25">
        <f>E31+E32</f>
        <v>7935.39988</v>
      </c>
      <c r="F30" s="25">
        <f>F31+F32</f>
        <v>-392.27012</v>
      </c>
      <c r="G30" s="35">
        <f t="shared" si="0"/>
        <v>-4.710442656829585</v>
      </c>
      <c r="H30" s="144"/>
    </row>
    <row r="31" spans="1:8" ht="24.75" customHeight="1">
      <c r="A31" s="46" t="s">
        <v>90</v>
      </c>
      <c r="B31" s="7" t="s">
        <v>70</v>
      </c>
      <c r="C31" s="8" t="s">
        <v>2</v>
      </c>
      <c r="D31" s="6">
        <v>7577.5</v>
      </c>
      <c r="E31" s="34">
        <v>7220.56261</v>
      </c>
      <c r="F31" s="6">
        <f aca="true" t="shared" si="2" ref="F31:F41">E31-D31</f>
        <v>-356.93739000000005</v>
      </c>
      <c r="G31" s="11">
        <f t="shared" si="0"/>
        <v>-4.710490135268884</v>
      </c>
      <c r="H31" s="144"/>
    </row>
    <row r="32" spans="1:8" ht="24.75" customHeight="1">
      <c r="A32" s="46" t="s">
        <v>91</v>
      </c>
      <c r="B32" s="7" t="s">
        <v>12</v>
      </c>
      <c r="C32" s="8" t="s">
        <v>2</v>
      </c>
      <c r="D32" s="6">
        <v>750.17</v>
      </c>
      <c r="E32" s="34">
        <v>714.83727</v>
      </c>
      <c r="F32" s="6">
        <f t="shared" si="2"/>
        <v>-35.33272999999997</v>
      </c>
      <c r="G32" s="11">
        <f t="shared" si="0"/>
        <v>-4.709963075036313</v>
      </c>
      <c r="H32" s="144"/>
    </row>
    <row r="33" spans="1:8" ht="24.75" customHeight="1">
      <c r="A33" s="46" t="s">
        <v>36</v>
      </c>
      <c r="B33" s="7" t="s">
        <v>60</v>
      </c>
      <c r="C33" s="8" t="s">
        <v>2</v>
      </c>
      <c r="D33" s="6">
        <v>2072</v>
      </c>
      <c r="E33" s="34">
        <v>2096.067</v>
      </c>
      <c r="F33" s="6">
        <f t="shared" si="2"/>
        <v>24.067000000000007</v>
      </c>
      <c r="G33" s="11">
        <f t="shared" si="0"/>
        <v>1.1615347490347574</v>
      </c>
      <c r="H33" s="129"/>
    </row>
    <row r="34" spans="1:8" ht="24.75" customHeight="1">
      <c r="A34" s="46" t="s">
        <v>37</v>
      </c>
      <c r="B34" s="7" t="s">
        <v>14</v>
      </c>
      <c r="C34" s="8" t="s">
        <v>2</v>
      </c>
      <c r="D34" s="6">
        <v>1841.9</v>
      </c>
      <c r="E34" s="34">
        <v>1841.9</v>
      </c>
      <c r="F34" s="6">
        <f t="shared" si="2"/>
        <v>0</v>
      </c>
      <c r="G34" s="11">
        <f t="shared" si="0"/>
        <v>0</v>
      </c>
      <c r="H34" s="121"/>
    </row>
    <row r="35" spans="1:8" ht="24.75" customHeight="1">
      <c r="A35" s="46" t="s">
        <v>38</v>
      </c>
      <c r="B35" s="7" t="s">
        <v>61</v>
      </c>
      <c r="C35" s="8" t="s">
        <v>2</v>
      </c>
      <c r="D35" s="6">
        <v>2302.16</v>
      </c>
      <c r="E35" s="34">
        <v>1947.198</v>
      </c>
      <c r="F35" s="6">
        <f t="shared" si="2"/>
        <v>-354.96199999999976</v>
      </c>
      <c r="G35" s="11">
        <f t="shared" si="0"/>
        <v>-15.418650311012257</v>
      </c>
      <c r="H35" s="123" t="s">
        <v>176</v>
      </c>
    </row>
    <row r="36" spans="1:8" ht="54.75" customHeight="1">
      <c r="A36" s="46" t="s">
        <v>39</v>
      </c>
      <c r="B36" s="7" t="s">
        <v>79</v>
      </c>
      <c r="C36" s="8" t="s">
        <v>2</v>
      </c>
      <c r="D36" s="6">
        <v>470</v>
      </c>
      <c r="E36" s="34">
        <v>281.1</v>
      </c>
      <c r="F36" s="6">
        <f t="shared" si="2"/>
        <v>-188.89999999999998</v>
      </c>
      <c r="G36" s="11">
        <f t="shared" si="0"/>
        <v>-40.191489361702125</v>
      </c>
      <c r="H36" s="123" t="s">
        <v>177</v>
      </c>
    </row>
    <row r="37" spans="1:8" ht="33.75" customHeight="1">
      <c r="A37" s="46" t="s">
        <v>40</v>
      </c>
      <c r="B37" s="7" t="s">
        <v>53</v>
      </c>
      <c r="C37" s="8" t="s">
        <v>2</v>
      </c>
      <c r="D37" s="6">
        <v>19.88</v>
      </c>
      <c r="E37" s="34">
        <v>22.9</v>
      </c>
      <c r="F37" s="6">
        <f t="shared" si="2"/>
        <v>3.0199999999999996</v>
      </c>
      <c r="G37" s="11">
        <f t="shared" si="0"/>
        <v>15.191146881287736</v>
      </c>
      <c r="H37" s="129" t="s">
        <v>187</v>
      </c>
    </row>
    <row r="38" spans="1:8" ht="22.5" customHeight="1">
      <c r="A38" s="46" t="s">
        <v>41</v>
      </c>
      <c r="B38" s="7" t="s">
        <v>49</v>
      </c>
      <c r="C38" s="8" t="s">
        <v>2</v>
      </c>
      <c r="D38" s="6">
        <v>265.5</v>
      </c>
      <c r="E38" s="34">
        <v>265.5</v>
      </c>
      <c r="F38" s="6">
        <f t="shared" si="2"/>
        <v>0</v>
      </c>
      <c r="G38" s="11">
        <f t="shared" si="0"/>
        <v>0</v>
      </c>
      <c r="H38" s="121"/>
    </row>
    <row r="39" spans="1:8" s="43" customFormat="1" ht="22.5" customHeight="1">
      <c r="A39" s="47" t="s">
        <v>42</v>
      </c>
      <c r="B39" s="82" t="s">
        <v>62</v>
      </c>
      <c r="C39" s="38" t="s">
        <v>2</v>
      </c>
      <c r="D39" s="39">
        <v>2821.7</v>
      </c>
      <c r="E39" s="108">
        <v>2453.862</v>
      </c>
      <c r="F39" s="39">
        <f t="shared" si="2"/>
        <v>-367.83799999999974</v>
      </c>
      <c r="G39" s="40">
        <f t="shared" si="0"/>
        <v>-13.036042102278756</v>
      </c>
      <c r="H39" s="144" t="s">
        <v>183</v>
      </c>
    </row>
    <row r="40" spans="1:8" s="43" customFormat="1" ht="36.75" customHeight="1">
      <c r="A40" s="47" t="s">
        <v>50</v>
      </c>
      <c r="B40" s="82" t="s">
        <v>54</v>
      </c>
      <c r="C40" s="38" t="s">
        <v>2</v>
      </c>
      <c r="D40" s="39">
        <v>6056.4</v>
      </c>
      <c r="E40" s="109">
        <v>4921.611</v>
      </c>
      <c r="F40" s="39">
        <f t="shared" si="2"/>
        <v>-1134.7889999999998</v>
      </c>
      <c r="G40" s="40">
        <f t="shared" si="0"/>
        <v>-18.737021993263326</v>
      </c>
      <c r="H40" s="144"/>
    </row>
    <row r="41" spans="1:8" s="111" customFormat="1" ht="30" customHeight="1">
      <c r="A41" s="47" t="s">
        <v>55</v>
      </c>
      <c r="B41" s="82" t="s">
        <v>65</v>
      </c>
      <c r="C41" s="38" t="s">
        <v>2</v>
      </c>
      <c r="D41" s="39">
        <v>329</v>
      </c>
      <c r="E41" s="109">
        <v>264.084</v>
      </c>
      <c r="F41" s="39">
        <f t="shared" si="2"/>
        <v>-64.916</v>
      </c>
      <c r="G41" s="40">
        <f t="shared" si="0"/>
        <v>-19.731306990881464</v>
      </c>
      <c r="H41" s="144"/>
    </row>
    <row r="42" spans="1:8" s="10" customFormat="1" ht="27" customHeight="1">
      <c r="A42" s="45" t="s">
        <v>19</v>
      </c>
      <c r="B42" s="5" t="s">
        <v>20</v>
      </c>
      <c r="C42" s="4" t="s">
        <v>2</v>
      </c>
      <c r="D42" s="25">
        <f>D6+D25</f>
        <v>295923.45</v>
      </c>
      <c r="E42" s="25">
        <f>E6+E25</f>
        <v>248766.39388000002</v>
      </c>
      <c r="F42" s="25">
        <f>E42-D42</f>
        <v>-47157.056119999994</v>
      </c>
      <c r="G42" s="35">
        <f t="shared" si="0"/>
        <v>-15.935559050828857</v>
      </c>
      <c r="H42" s="123" t="s">
        <v>168</v>
      </c>
    </row>
    <row r="43" spans="1:8" s="10" customFormat="1" ht="28.5" customHeight="1">
      <c r="A43" s="45" t="s">
        <v>21</v>
      </c>
      <c r="B43" s="5" t="s">
        <v>22</v>
      </c>
      <c r="C43" s="4" t="s">
        <v>2</v>
      </c>
      <c r="D43" s="25">
        <f>D44-D42</f>
        <v>11305.099999999977</v>
      </c>
      <c r="E43" s="25">
        <f>E44-E42</f>
        <v>-8448.197880000022</v>
      </c>
      <c r="F43" s="25"/>
      <c r="G43" s="35"/>
      <c r="H43" s="125"/>
    </row>
    <row r="44" spans="1:8" s="10" customFormat="1" ht="28.5" customHeight="1">
      <c r="A44" s="45" t="s">
        <v>23</v>
      </c>
      <c r="B44" s="5" t="s">
        <v>24</v>
      </c>
      <c r="C44" s="1" t="s">
        <v>2</v>
      </c>
      <c r="D44" s="25">
        <v>307228.55</v>
      </c>
      <c r="E44" s="92">
        <v>240318.196</v>
      </c>
      <c r="F44" s="25">
        <f aca="true" t="shared" si="3" ref="F44:F51">E44-D44</f>
        <v>-66910.35399999999</v>
      </c>
      <c r="G44" s="33" t="s">
        <v>189</v>
      </c>
      <c r="H44" s="129" t="s">
        <v>170</v>
      </c>
    </row>
    <row r="45" spans="1:8" s="10" customFormat="1" ht="20.25" customHeight="1">
      <c r="A45" s="45"/>
      <c r="B45" s="7" t="s">
        <v>66</v>
      </c>
      <c r="C45" s="1"/>
      <c r="D45" s="6">
        <v>144243.8</v>
      </c>
      <c r="E45" s="112">
        <v>78025.417</v>
      </c>
      <c r="F45" s="25">
        <f t="shared" si="3"/>
        <v>-66218.38299999999</v>
      </c>
      <c r="G45" s="11">
        <f t="shared" si="0"/>
        <v>-45.90726464499687</v>
      </c>
      <c r="H45" s="125" t="s">
        <v>30</v>
      </c>
    </row>
    <row r="46" spans="1:8" s="10" customFormat="1" ht="20.25" customHeight="1">
      <c r="A46" s="45"/>
      <c r="B46" s="14" t="s">
        <v>67</v>
      </c>
      <c r="C46" s="1"/>
      <c r="D46" s="6">
        <v>14654.8</v>
      </c>
      <c r="E46" s="112">
        <v>15365.7</v>
      </c>
      <c r="F46" s="25">
        <f t="shared" si="3"/>
        <v>710.9000000000015</v>
      </c>
      <c r="G46" s="11">
        <f t="shared" si="0"/>
        <v>4.850970330540179</v>
      </c>
      <c r="H46" s="125"/>
    </row>
    <row r="47" spans="1:8" s="10" customFormat="1" ht="20.25" customHeight="1">
      <c r="A47" s="45"/>
      <c r="B47" s="14" t="s">
        <v>68</v>
      </c>
      <c r="C47" s="1"/>
      <c r="D47" s="6">
        <v>148329.95</v>
      </c>
      <c r="E47" s="112">
        <v>146927.079</v>
      </c>
      <c r="F47" s="25">
        <f t="shared" si="3"/>
        <v>-1402.8710000000137</v>
      </c>
      <c r="G47" s="11">
        <f t="shared" si="0"/>
        <v>-0.9457773025609555</v>
      </c>
      <c r="H47" s="125"/>
    </row>
    <row r="48" spans="1:8" s="10" customFormat="1" ht="30.75" customHeight="1">
      <c r="A48" s="45" t="s">
        <v>25</v>
      </c>
      <c r="B48" s="5" t="s">
        <v>75</v>
      </c>
      <c r="C48" s="9" t="s">
        <v>87</v>
      </c>
      <c r="D48" s="25">
        <f>D49+D50+D51</f>
        <v>19680</v>
      </c>
      <c r="E48" s="92">
        <f>E49+E50+E51</f>
        <v>14375.178460000001</v>
      </c>
      <c r="F48" s="6">
        <f t="shared" si="3"/>
        <v>-5304.821539999999</v>
      </c>
      <c r="G48" s="11">
        <f t="shared" si="0"/>
        <v>-26.95539400406504</v>
      </c>
      <c r="H48" s="129" t="s">
        <v>195</v>
      </c>
    </row>
    <row r="49" spans="1:8" s="10" customFormat="1" ht="23.25" customHeight="1">
      <c r="A49" s="45"/>
      <c r="B49" s="7" t="s">
        <v>66</v>
      </c>
      <c r="C49" s="9"/>
      <c r="D49" s="6">
        <v>12100</v>
      </c>
      <c r="E49" s="112">
        <v>6545.75646</v>
      </c>
      <c r="F49" s="6">
        <f t="shared" si="3"/>
        <v>-5554.24354</v>
      </c>
      <c r="G49" s="11">
        <f t="shared" si="0"/>
        <v>-45.90283917355372</v>
      </c>
      <c r="H49" s="129" t="s">
        <v>195</v>
      </c>
    </row>
    <row r="50" spans="1:8" s="10" customFormat="1" ht="22.5" customHeight="1">
      <c r="A50" s="45"/>
      <c r="B50" s="14" t="s">
        <v>67</v>
      </c>
      <c r="C50" s="9"/>
      <c r="D50" s="6">
        <v>5400</v>
      </c>
      <c r="E50" s="112">
        <v>5670</v>
      </c>
      <c r="F50" s="6">
        <f t="shared" si="3"/>
        <v>270</v>
      </c>
      <c r="G50" s="11">
        <f t="shared" si="0"/>
        <v>5</v>
      </c>
      <c r="H50" s="126"/>
    </row>
    <row r="51" spans="1:8" s="10" customFormat="1" ht="20.25" customHeight="1">
      <c r="A51" s="45"/>
      <c r="B51" s="14" t="s">
        <v>68</v>
      </c>
      <c r="C51" s="14"/>
      <c r="D51" s="6">
        <v>2180</v>
      </c>
      <c r="E51" s="112">
        <v>2159.422</v>
      </c>
      <c r="F51" s="6">
        <f t="shared" si="3"/>
        <v>-20.577999999999975</v>
      </c>
      <c r="G51" s="11">
        <f t="shared" si="0"/>
        <v>-0.9439449541284404</v>
      </c>
      <c r="H51" s="126"/>
    </row>
    <row r="52" spans="1:8" s="10" customFormat="1" ht="20.25" customHeight="1">
      <c r="A52" s="45" t="s">
        <v>26</v>
      </c>
      <c r="B52" s="5" t="s">
        <v>73</v>
      </c>
      <c r="C52" s="9" t="s">
        <v>86</v>
      </c>
      <c r="D52" s="25">
        <v>15.6</v>
      </c>
      <c r="E52" s="25">
        <v>15.6</v>
      </c>
      <c r="F52" s="6"/>
      <c r="G52" s="11"/>
      <c r="H52" s="127"/>
    </row>
    <row r="53" spans="1:8" s="10" customFormat="1" ht="20.25" customHeight="1">
      <c r="A53" s="45"/>
      <c r="B53" s="15" t="s">
        <v>43</v>
      </c>
      <c r="C53" s="8" t="s">
        <v>2</v>
      </c>
      <c r="D53" s="6">
        <v>11.92</v>
      </c>
      <c r="E53" s="6">
        <v>11.92</v>
      </c>
      <c r="F53" s="6"/>
      <c r="G53" s="11"/>
      <c r="H53" s="127"/>
    </row>
    <row r="54" spans="1:8" s="10" customFormat="1" ht="20.25" customHeight="1">
      <c r="A54" s="45"/>
      <c r="B54" s="15" t="s">
        <v>44</v>
      </c>
      <c r="C54" s="8" t="s">
        <v>2</v>
      </c>
      <c r="D54" s="6">
        <v>2.71</v>
      </c>
      <c r="E54" s="6">
        <v>2.71</v>
      </c>
      <c r="F54" s="6"/>
      <c r="G54" s="11"/>
      <c r="H54" s="127"/>
    </row>
    <row r="55" spans="1:8" s="16" customFormat="1" ht="20.25" customHeight="1">
      <c r="A55" s="49"/>
      <c r="B55" s="15" t="s">
        <v>45</v>
      </c>
      <c r="C55" s="8" t="s">
        <v>2</v>
      </c>
      <c r="D55" s="6">
        <v>68.04</v>
      </c>
      <c r="E55" s="6">
        <v>68.04</v>
      </c>
      <c r="F55" s="6"/>
      <c r="G55" s="11"/>
      <c r="H55" s="128"/>
    </row>
  </sheetData>
  <sheetProtection/>
  <mergeCells count="30">
    <mergeCell ref="H39:H41"/>
    <mergeCell ref="F4:G4"/>
    <mergeCell ref="H7:H10"/>
    <mergeCell ref="H12:H14"/>
    <mergeCell ref="H30:H32"/>
    <mergeCell ref="A3:A5"/>
    <mergeCell ref="B3:B5"/>
    <mergeCell ref="C3:C5"/>
    <mergeCell ref="D4:D5"/>
    <mergeCell ref="E4:E5"/>
    <mergeCell ref="P3:W3"/>
    <mergeCell ref="X3:AE3"/>
    <mergeCell ref="CB3:CI3"/>
    <mergeCell ref="EF3:EM3"/>
    <mergeCell ref="H4:H5"/>
    <mergeCell ref="AN3:AU3"/>
    <mergeCell ref="AV3:BC3"/>
    <mergeCell ref="BD3:BK3"/>
    <mergeCell ref="BL3:BS3"/>
    <mergeCell ref="BT3:CA3"/>
    <mergeCell ref="AF3:AM3"/>
    <mergeCell ref="EV3:FC3"/>
    <mergeCell ref="FD3:FK3"/>
    <mergeCell ref="CJ3:CQ3"/>
    <mergeCell ref="CR3:CY3"/>
    <mergeCell ref="CZ3:DG3"/>
    <mergeCell ref="DH3:DO3"/>
    <mergeCell ref="DP3:DW3"/>
    <mergeCell ref="DX3:EE3"/>
    <mergeCell ref="EN3:EU3"/>
  </mergeCells>
  <printOptions/>
  <pageMargins left="0.984251968503937" right="0.3937007874015748" top="0.9448818897637796" bottom="0.5511811023622047" header="0.35433070866141736" footer="0.15748031496062992"/>
  <pageSetup horizontalDpi="600" verticalDpi="600" orientation="landscape" paperSize="9" scale="65" r:id="rId1"/>
  <rowBreaks count="2" manualBreakCount="2">
    <brk id="24" max="7" man="1"/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3"/>
  <sheetViews>
    <sheetView view="pageBreakPreview" zoomScale="86" zoomScaleSheetLayoutView="86" zoomScalePageLayoutView="0" workbookViewId="0" topLeftCell="A1">
      <pane xSplit="7" ySplit="5" topLeftCell="H3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54" sqref="A54:IV67"/>
    </sheetView>
  </sheetViews>
  <sheetFormatPr defaultColWidth="9.140625" defaultRowHeight="12.75"/>
  <cols>
    <col min="1" max="1" width="6.421875" style="48" customWidth="1"/>
    <col min="2" max="2" width="47.00390625" style="20" customWidth="1"/>
    <col min="3" max="3" width="9.8515625" style="3" customWidth="1"/>
    <col min="4" max="4" width="16.57421875" style="21" customWidth="1"/>
    <col min="5" max="5" width="15.57421875" style="22" customWidth="1"/>
    <col min="6" max="6" width="15.421875" style="22" customWidth="1"/>
    <col min="7" max="7" width="9.57421875" style="18" customWidth="1"/>
    <col min="8" max="8" width="85.7109375" style="19" customWidth="1"/>
    <col min="9" max="16384" width="9.140625" style="3" customWidth="1"/>
  </cols>
  <sheetData>
    <row r="1" spans="1:8" ht="37.5" customHeight="1">
      <c r="A1" s="154" t="s">
        <v>194</v>
      </c>
      <c r="B1" s="154"/>
      <c r="C1" s="154"/>
      <c r="D1" s="154"/>
      <c r="E1" s="154"/>
      <c r="F1" s="154"/>
      <c r="G1" s="154"/>
      <c r="H1" s="24"/>
    </row>
    <row r="2" spans="1:8" ht="39" customHeight="1">
      <c r="A2" s="135"/>
      <c r="B2" s="153" t="s">
        <v>192</v>
      </c>
      <c r="C2" s="153"/>
      <c r="D2" s="153"/>
      <c r="E2" s="153"/>
      <c r="F2" s="153"/>
      <c r="G2" s="138"/>
      <c r="H2" s="24"/>
    </row>
    <row r="3" spans="1:161" ht="15" customHeight="1">
      <c r="A3" s="146" t="s">
        <v>123</v>
      </c>
      <c r="B3" s="143" t="s">
        <v>29</v>
      </c>
      <c r="C3" s="148" t="s">
        <v>84</v>
      </c>
      <c r="D3" s="31" t="s">
        <v>89</v>
      </c>
      <c r="E3" s="27" t="s">
        <v>30</v>
      </c>
      <c r="F3" s="27"/>
      <c r="G3" s="27"/>
      <c r="H3" s="28"/>
      <c r="I3" s="2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</row>
    <row r="4" spans="1:8" ht="36.75" customHeight="1">
      <c r="A4" s="147"/>
      <c r="B4" s="143"/>
      <c r="C4" s="143"/>
      <c r="D4" s="149" t="s">
        <v>88</v>
      </c>
      <c r="E4" s="151" t="s">
        <v>72</v>
      </c>
      <c r="F4" s="53" t="s">
        <v>138</v>
      </c>
      <c r="G4" s="52"/>
      <c r="H4" s="142" t="s">
        <v>69</v>
      </c>
    </row>
    <row r="5" spans="1:8" ht="18.75" customHeight="1">
      <c r="A5" s="142"/>
      <c r="B5" s="143"/>
      <c r="C5" s="143"/>
      <c r="D5" s="150"/>
      <c r="E5" s="152"/>
      <c r="F5" s="26" t="s">
        <v>83</v>
      </c>
      <c r="G5" s="26" t="s">
        <v>71</v>
      </c>
      <c r="H5" s="143"/>
    </row>
    <row r="6" spans="1:8" s="10" customFormat="1" ht="36.75" customHeight="1">
      <c r="A6" s="45" t="s">
        <v>0</v>
      </c>
      <c r="B6" s="5" t="s">
        <v>159</v>
      </c>
      <c r="C6" s="36" t="s">
        <v>85</v>
      </c>
      <c r="D6" s="25">
        <f>D7+D12+D15+D16+D18</f>
        <v>28829.91</v>
      </c>
      <c r="E6" s="25">
        <f>E7+E12+E15+E16+E18</f>
        <v>28809.336199999998</v>
      </c>
      <c r="F6" s="25">
        <f aca="true" t="shared" si="0" ref="F6:F11">E6-D6</f>
        <v>-20.57380000000194</v>
      </c>
      <c r="G6" s="35">
        <f>E6/D6*100-100</f>
        <v>-0.07136269242603532</v>
      </c>
      <c r="H6" s="123"/>
    </row>
    <row r="7" spans="1:8" s="10" customFormat="1" ht="18.75" customHeight="1">
      <c r="A7" s="45" t="s">
        <v>1</v>
      </c>
      <c r="B7" s="5" t="s">
        <v>80</v>
      </c>
      <c r="C7" s="4" t="s">
        <v>2</v>
      </c>
      <c r="D7" s="25">
        <f>D8+D9+D10+D11</f>
        <v>5938.68</v>
      </c>
      <c r="E7" s="25">
        <f>E8+E9+E10+E11</f>
        <v>5820.604</v>
      </c>
      <c r="F7" s="25">
        <f t="shared" si="0"/>
        <v>-118.07600000000002</v>
      </c>
      <c r="G7" s="35">
        <f aca="true" t="shared" si="1" ref="G7:G51">E7/D7*100-100</f>
        <v>-1.98825328187408</v>
      </c>
      <c r="H7" s="123"/>
    </row>
    <row r="8" spans="1:8" s="43" customFormat="1" ht="21" customHeight="1">
      <c r="A8" s="47" t="s">
        <v>3</v>
      </c>
      <c r="B8" s="44" t="s">
        <v>4</v>
      </c>
      <c r="C8" s="38" t="s">
        <v>2</v>
      </c>
      <c r="D8" s="39">
        <v>1424.36</v>
      </c>
      <c r="E8" s="39">
        <v>1368.176</v>
      </c>
      <c r="F8" s="39">
        <f t="shared" si="0"/>
        <v>-56.18399999999997</v>
      </c>
      <c r="G8" s="11">
        <f t="shared" si="1"/>
        <v>-3.9445084107950237</v>
      </c>
      <c r="H8" s="117"/>
    </row>
    <row r="9" spans="1:8" ht="21" customHeight="1">
      <c r="A9" s="46" t="s">
        <v>5</v>
      </c>
      <c r="B9" s="70" t="s">
        <v>6</v>
      </c>
      <c r="C9" s="8" t="s">
        <v>2</v>
      </c>
      <c r="D9" s="6">
        <v>2128.72</v>
      </c>
      <c r="E9" s="6">
        <v>2055.05</v>
      </c>
      <c r="F9" s="6">
        <f t="shared" si="0"/>
        <v>-73.66999999999962</v>
      </c>
      <c r="G9" s="11">
        <f t="shared" si="1"/>
        <v>-3.460765154646907</v>
      </c>
      <c r="H9" s="129"/>
    </row>
    <row r="10" spans="1:8" s="43" customFormat="1" ht="21" customHeight="1">
      <c r="A10" s="47" t="s">
        <v>7</v>
      </c>
      <c r="B10" s="44" t="s">
        <v>59</v>
      </c>
      <c r="C10" s="38" t="s">
        <v>2</v>
      </c>
      <c r="D10" s="39"/>
      <c r="E10" s="39"/>
      <c r="F10" s="39">
        <f t="shared" si="0"/>
        <v>0</v>
      </c>
      <c r="G10" s="11"/>
      <c r="H10" s="118"/>
    </row>
    <row r="11" spans="1:8" ht="21" customHeight="1">
      <c r="A11" s="46" t="s">
        <v>58</v>
      </c>
      <c r="B11" s="70" t="s">
        <v>28</v>
      </c>
      <c r="C11" s="8" t="s">
        <v>2</v>
      </c>
      <c r="D11" s="6">
        <v>2385.6</v>
      </c>
      <c r="E11" s="6">
        <v>2397.378</v>
      </c>
      <c r="F11" s="6">
        <f t="shared" si="0"/>
        <v>11.778000000000247</v>
      </c>
      <c r="G11" s="11">
        <f t="shared" si="1"/>
        <v>0.49371227364186154</v>
      </c>
      <c r="H11" s="129"/>
    </row>
    <row r="12" spans="1:8" s="10" customFormat="1" ht="21" customHeight="1">
      <c r="A12" s="45" t="s">
        <v>8</v>
      </c>
      <c r="B12" s="5" t="s">
        <v>114</v>
      </c>
      <c r="C12" s="4" t="s">
        <v>2</v>
      </c>
      <c r="D12" s="25">
        <f>D13+D14</f>
        <v>11651.89</v>
      </c>
      <c r="E12" s="25">
        <f>E13+E14</f>
        <v>11560.88</v>
      </c>
      <c r="F12" s="25">
        <f>F13+F14</f>
        <v>-91.00999999999954</v>
      </c>
      <c r="G12" s="35">
        <f t="shared" si="1"/>
        <v>-0.7810750015662649</v>
      </c>
      <c r="H12" s="155"/>
    </row>
    <row r="13" spans="1:8" ht="21" customHeight="1">
      <c r="A13" s="46" t="s">
        <v>9</v>
      </c>
      <c r="B13" s="70" t="s">
        <v>10</v>
      </c>
      <c r="C13" s="8" t="s">
        <v>2</v>
      </c>
      <c r="D13" s="6">
        <v>10572.14</v>
      </c>
      <c r="E13" s="6">
        <v>10508.517</v>
      </c>
      <c r="F13" s="6">
        <f aca="true" t="shared" si="2" ref="F13:F51">E13-D13</f>
        <v>-63.62299999999959</v>
      </c>
      <c r="G13" s="11">
        <f t="shared" si="1"/>
        <v>-0.6017986897638394</v>
      </c>
      <c r="H13" s="156"/>
    </row>
    <row r="14" spans="1:8" ht="21" customHeight="1">
      <c r="A14" s="46" t="s">
        <v>11</v>
      </c>
      <c r="B14" s="70" t="s">
        <v>12</v>
      </c>
      <c r="C14" s="8" t="s">
        <v>2</v>
      </c>
      <c r="D14" s="6">
        <v>1079.75</v>
      </c>
      <c r="E14" s="6">
        <v>1052.363</v>
      </c>
      <c r="F14" s="6">
        <f t="shared" si="2"/>
        <v>-27.386999999999944</v>
      </c>
      <c r="G14" s="11">
        <f t="shared" si="1"/>
        <v>-2.53642046770085</v>
      </c>
      <c r="H14" s="157"/>
    </row>
    <row r="15" spans="1:8" s="10" customFormat="1" ht="21" customHeight="1">
      <c r="A15" s="45" t="s">
        <v>13</v>
      </c>
      <c r="B15" s="5" t="s">
        <v>14</v>
      </c>
      <c r="C15" s="4" t="s">
        <v>2</v>
      </c>
      <c r="D15" s="25">
        <v>9926.34</v>
      </c>
      <c r="E15" s="25">
        <v>9783.315</v>
      </c>
      <c r="F15" s="25">
        <f t="shared" si="2"/>
        <v>-143.02499999999964</v>
      </c>
      <c r="G15" s="35">
        <f t="shared" si="1"/>
        <v>-1.44086339980295</v>
      </c>
      <c r="H15" s="121"/>
    </row>
    <row r="16" spans="1:8" s="10" customFormat="1" ht="21" customHeight="1">
      <c r="A16" s="45" t="s">
        <v>15</v>
      </c>
      <c r="B16" s="5" t="s">
        <v>145</v>
      </c>
      <c r="C16" s="4" t="s">
        <v>2</v>
      </c>
      <c r="D16" s="25"/>
      <c r="E16" s="25"/>
      <c r="F16" s="25"/>
      <c r="G16" s="35"/>
      <c r="H16" s="121"/>
    </row>
    <row r="17" spans="1:8" ht="35.25" customHeight="1">
      <c r="A17" s="46" t="s">
        <v>56</v>
      </c>
      <c r="B17" s="7" t="s">
        <v>57</v>
      </c>
      <c r="C17" s="8" t="s">
        <v>2</v>
      </c>
      <c r="D17" s="6"/>
      <c r="E17" s="6"/>
      <c r="F17" s="6"/>
      <c r="G17" s="11"/>
      <c r="H17" s="121"/>
    </row>
    <row r="18" spans="1:8" s="10" customFormat="1" ht="24.75" customHeight="1">
      <c r="A18" s="45" t="s">
        <v>17</v>
      </c>
      <c r="B18" s="5" t="s">
        <v>116</v>
      </c>
      <c r="C18" s="4" t="s">
        <v>2</v>
      </c>
      <c r="D18" s="94">
        <f>D19+D20+D21+D22+D23+D24+D25+D26+D27</f>
        <v>1313</v>
      </c>
      <c r="E18" s="94">
        <f>E19+E20+E21+E22+E23+E24+E25+E26+E27</f>
        <v>1644.5372000000002</v>
      </c>
      <c r="F18" s="25">
        <f t="shared" si="2"/>
        <v>331.5372000000002</v>
      </c>
      <c r="G18" s="35">
        <f t="shared" si="1"/>
        <v>25.250357958872826</v>
      </c>
      <c r="H18" s="122"/>
    </row>
    <row r="19" spans="1:8" ht="22.5" customHeight="1">
      <c r="A19" s="46" t="s">
        <v>18</v>
      </c>
      <c r="B19" s="70" t="s">
        <v>16</v>
      </c>
      <c r="C19" s="8" t="s">
        <v>2</v>
      </c>
      <c r="D19" s="6">
        <v>128.6</v>
      </c>
      <c r="E19" s="6">
        <v>128.205</v>
      </c>
      <c r="F19" s="6">
        <f t="shared" si="2"/>
        <v>-0.3949999999999818</v>
      </c>
      <c r="G19" s="11">
        <f t="shared" si="1"/>
        <v>-0.3071539657853606</v>
      </c>
      <c r="H19" s="123"/>
    </row>
    <row r="20" spans="1:8" ht="47.25" customHeight="1">
      <c r="A20" s="46" t="s">
        <v>46</v>
      </c>
      <c r="B20" s="7" t="s">
        <v>47</v>
      </c>
      <c r="C20" s="8" t="s">
        <v>2</v>
      </c>
      <c r="D20" s="6"/>
      <c r="E20" s="6"/>
      <c r="F20" s="6">
        <f t="shared" si="2"/>
        <v>0</v>
      </c>
      <c r="G20" s="11"/>
      <c r="H20" s="129"/>
    </row>
    <row r="21" spans="1:8" ht="18.75" customHeight="1">
      <c r="A21" s="46" t="s">
        <v>48</v>
      </c>
      <c r="B21" s="7" t="s">
        <v>49</v>
      </c>
      <c r="C21" s="8" t="s">
        <v>2</v>
      </c>
      <c r="D21" s="6">
        <v>62.56</v>
      </c>
      <c r="E21" s="6">
        <v>80.539</v>
      </c>
      <c r="F21" s="6">
        <f t="shared" si="2"/>
        <v>17.979</v>
      </c>
      <c r="G21" s="11">
        <f t="shared" si="1"/>
        <v>28.738810741687985</v>
      </c>
      <c r="H21" s="129" t="s">
        <v>188</v>
      </c>
    </row>
    <row r="22" spans="1:8" ht="18.75" customHeight="1">
      <c r="A22" s="46" t="s">
        <v>97</v>
      </c>
      <c r="B22" s="7" t="s">
        <v>61</v>
      </c>
      <c r="C22" s="8" t="s">
        <v>2</v>
      </c>
      <c r="D22" s="6">
        <v>162.87</v>
      </c>
      <c r="E22" s="6">
        <v>169.68</v>
      </c>
      <c r="F22" s="6">
        <f t="shared" si="2"/>
        <v>6.810000000000002</v>
      </c>
      <c r="G22" s="11">
        <f t="shared" si="1"/>
        <v>4.181248848775084</v>
      </c>
      <c r="H22" s="129"/>
    </row>
    <row r="23" spans="1:8" s="43" customFormat="1" ht="18.75" customHeight="1">
      <c r="A23" s="47" t="s">
        <v>98</v>
      </c>
      <c r="B23" s="82" t="s">
        <v>149</v>
      </c>
      <c r="C23" s="38" t="s">
        <v>2</v>
      </c>
      <c r="D23" s="39">
        <v>209.9</v>
      </c>
      <c r="E23" s="39">
        <v>205.186</v>
      </c>
      <c r="F23" s="39">
        <f t="shared" si="2"/>
        <v>-4.713999999999999</v>
      </c>
      <c r="G23" s="40">
        <f t="shared" si="1"/>
        <v>-2.2458313482610777</v>
      </c>
      <c r="H23" s="119"/>
    </row>
    <row r="24" spans="1:8" ht="31.5" customHeight="1">
      <c r="A24" s="46" t="s">
        <v>99</v>
      </c>
      <c r="B24" s="7" t="s">
        <v>95</v>
      </c>
      <c r="C24" s="8" t="s">
        <v>2</v>
      </c>
      <c r="D24" s="6"/>
      <c r="E24" s="6">
        <v>226.194</v>
      </c>
      <c r="F24" s="6"/>
      <c r="G24" s="11"/>
      <c r="H24" s="119"/>
    </row>
    <row r="25" spans="1:8" ht="19.5" customHeight="1">
      <c r="A25" s="46" t="s">
        <v>100</v>
      </c>
      <c r="B25" s="7" t="s">
        <v>148</v>
      </c>
      <c r="C25" s="8" t="s">
        <v>2</v>
      </c>
      <c r="D25" s="6">
        <v>199.26</v>
      </c>
      <c r="E25" s="6">
        <v>241.165</v>
      </c>
      <c r="F25" s="6">
        <f t="shared" si="2"/>
        <v>41.905</v>
      </c>
      <c r="G25" s="11">
        <f t="shared" si="1"/>
        <v>21.0303121549734</v>
      </c>
      <c r="H25" s="129" t="s">
        <v>188</v>
      </c>
    </row>
    <row r="26" spans="1:8" s="43" customFormat="1" ht="19.5" customHeight="1">
      <c r="A26" s="47" t="s">
        <v>101</v>
      </c>
      <c r="B26" s="82" t="s">
        <v>150</v>
      </c>
      <c r="C26" s="38" t="s">
        <v>2</v>
      </c>
      <c r="D26" s="39">
        <v>27.4</v>
      </c>
      <c r="E26" s="39">
        <v>26.4792</v>
      </c>
      <c r="F26" s="39">
        <f t="shared" si="2"/>
        <v>-0.9207999999999998</v>
      </c>
      <c r="G26" s="40">
        <f t="shared" si="1"/>
        <v>-3.3605839416058387</v>
      </c>
      <c r="H26" s="124"/>
    </row>
    <row r="27" spans="1:8" ht="19.5" customHeight="1">
      <c r="A27" s="46" t="s">
        <v>102</v>
      </c>
      <c r="B27" s="7" t="s">
        <v>156</v>
      </c>
      <c r="C27" s="8" t="s">
        <v>2</v>
      </c>
      <c r="D27" s="6">
        <v>522.41</v>
      </c>
      <c r="E27" s="6">
        <v>567.089</v>
      </c>
      <c r="F27" s="6">
        <f t="shared" si="2"/>
        <v>44.67900000000009</v>
      </c>
      <c r="G27" s="11">
        <f t="shared" si="1"/>
        <v>8.552477938783738</v>
      </c>
      <c r="H27" s="129" t="s">
        <v>188</v>
      </c>
    </row>
    <row r="28" spans="1:8" ht="19.5" customHeight="1" hidden="1">
      <c r="A28" s="46" t="s">
        <v>135</v>
      </c>
      <c r="B28" s="7" t="s">
        <v>130</v>
      </c>
      <c r="C28" s="8"/>
      <c r="D28" s="6"/>
      <c r="E28" s="6"/>
      <c r="F28" s="6">
        <f t="shared" si="2"/>
        <v>0</v>
      </c>
      <c r="G28" s="11"/>
      <c r="H28" s="120" t="s">
        <v>162</v>
      </c>
    </row>
    <row r="29" spans="1:8" ht="19.5" customHeight="1" hidden="1">
      <c r="A29" s="46" t="s">
        <v>136</v>
      </c>
      <c r="B29" s="7" t="s">
        <v>134</v>
      </c>
      <c r="C29" s="8"/>
      <c r="D29" s="6"/>
      <c r="E29" s="6"/>
      <c r="F29" s="6">
        <f t="shared" si="2"/>
        <v>0</v>
      </c>
      <c r="G29" s="11"/>
      <c r="H29" s="129" t="s">
        <v>163</v>
      </c>
    </row>
    <row r="30" spans="1:8" s="10" customFormat="1" ht="20.25" customHeight="1">
      <c r="A30" s="45" t="s">
        <v>31</v>
      </c>
      <c r="B30" s="5" t="s">
        <v>173</v>
      </c>
      <c r="C30" s="4" t="s">
        <v>2</v>
      </c>
      <c r="D30" s="25">
        <f>D31+D46</f>
        <v>4570.62</v>
      </c>
      <c r="E30" s="25">
        <f>E31+E46</f>
        <v>4690.17</v>
      </c>
      <c r="F30" s="25">
        <f t="shared" si="2"/>
        <v>119.55000000000018</v>
      </c>
      <c r="G30" s="35">
        <f t="shared" si="1"/>
        <v>2.615618887590742</v>
      </c>
      <c r="H30" s="155"/>
    </row>
    <row r="31" spans="1:8" s="10" customFormat="1" ht="30.75" customHeight="1">
      <c r="A31" s="45" t="s">
        <v>27</v>
      </c>
      <c r="B31" s="5" t="s">
        <v>172</v>
      </c>
      <c r="C31" s="4" t="s">
        <v>2</v>
      </c>
      <c r="D31" s="25">
        <f>D32+D33+D34+D35+D36+D37+D38+D39+D40+D41+D42+D43+D44+D45</f>
        <v>3061.2999999999997</v>
      </c>
      <c r="E31" s="25">
        <f>E32+E33+E34+E35+E36+E37+E38+E39+E40+E41+E42+E43+E44+E45</f>
        <v>3180.8500000000004</v>
      </c>
      <c r="F31" s="25">
        <f t="shared" si="2"/>
        <v>119.55000000000064</v>
      </c>
      <c r="G31" s="35">
        <f t="shared" si="1"/>
        <v>3.9052036716427807</v>
      </c>
      <c r="H31" s="156"/>
    </row>
    <row r="32" spans="1:8" ht="20.25" customHeight="1">
      <c r="A32" s="46" t="s">
        <v>32</v>
      </c>
      <c r="B32" s="7" t="s">
        <v>4</v>
      </c>
      <c r="C32" s="8" t="s">
        <v>2</v>
      </c>
      <c r="D32" s="6"/>
      <c r="E32" s="6"/>
      <c r="F32" s="6"/>
      <c r="G32" s="11"/>
      <c r="H32" s="157"/>
    </row>
    <row r="33" spans="1:8" ht="20.25" customHeight="1">
      <c r="A33" s="46" t="s">
        <v>33</v>
      </c>
      <c r="B33" s="7" t="s">
        <v>52</v>
      </c>
      <c r="C33" s="8" t="s">
        <v>2</v>
      </c>
      <c r="D33" s="6"/>
      <c r="E33" s="6"/>
      <c r="F33" s="6"/>
      <c r="G33" s="11"/>
      <c r="H33" s="129"/>
    </row>
    <row r="34" spans="1:8" ht="20.25" customHeight="1">
      <c r="A34" s="46" t="s">
        <v>34</v>
      </c>
      <c r="B34" s="7" t="s">
        <v>51</v>
      </c>
      <c r="C34" s="8" t="s">
        <v>2</v>
      </c>
      <c r="D34" s="6"/>
      <c r="E34" s="6"/>
      <c r="F34" s="6"/>
      <c r="G34" s="11"/>
      <c r="H34" s="121"/>
    </row>
    <row r="35" spans="1:8" ht="20.25" customHeight="1">
      <c r="A35" s="46" t="s">
        <v>35</v>
      </c>
      <c r="B35" s="7" t="s">
        <v>70</v>
      </c>
      <c r="C35" s="8" t="s">
        <v>2</v>
      </c>
      <c r="D35" s="6">
        <v>1935.73</v>
      </c>
      <c r="E35" s="6">
        <v>1960.73</v>
      </c>
      <c r="F35" s="6">
        <f>E35-D35</f>
        <v>25</v>
      </c>
      <c r="G35" s="11">
        <f t="shared" si="1"/>
        <v>1.2915024306075793</v>
      </c>
      <c r="H35" s="129"/>
    </row>
    <row r="36" spans="1:8" ht="20.25" customHeight="1">
      <c r="A36" s="46" t="s">
        <v>36</v>
      </c>
      <c r="B36" s="7" t="s">
        <v>12</v>
      </c>
      <c r="C36" s="8" t="s">
        <v>2</v>
      </c>
      <c r="D36" s="6">
        <v>191.64</v>
      </c>
      <c r="E36" s="6">
        <v>194.112</v>
      </c>
      <c r="F36" s="6">
        <f t="shared" si="2"/>
        <v>2.4720000000000084</v>
      </c>
      <c r="G36" s="11">
        <f t="shared" si="1"/>
        <v>1.289918597370061</v>
      </c>
      <c r="H36" s="129"/>
    </row>
    <row r="37" spans="1:8" ht="20.25" customHeight="1">
      <c r="A37" s="46" t="s">
        <v>37</v>
      </c>
      <c r="B37" s="7" t="s">
        <v>60</v>
      </c>
      <c r="C37" s="8" t="s">
        <v>2</v>
      </c>
      <c r="D37" s="6"/>
      <c r="E37" s="6"/>
      <c r="F37" s="6"/>
      <c r="G37" s="11"/>
      <c r="H37" s="116"/>
    </row>
    <row r="38" spans="1:8" ht="20.25" customHeight="1">
      <c r="A38" s="46" t="s">
        <v>38</v>
      </c>
      <c r="B38" s="7" t="s">
        <v>14</v>
      </c>
      <c r="C38" s="8" t="s">
        <v>2</v>
      </c>
      <c r="D38" s="6">
        <v>20.52</v>
      </c>
      <c r="E38" s="6">
        <v>20.52</v>
      </c>
      <c r="F38" s="6"/>
      <c r="G38" s="11"/>
      <c r="H38" s="123"/>
    </row>
    <row r="39" spans="1:8" ht="20.25" customHeight="1">
      <c r="A39" s="46" t="s">
        <v>39</v>
      </c>
      <c r="B39" s="7" t="s">
        <v>61</v>
      </c>
      <c r="C39" s="8" t="s">
        <v>2</v>
      </c>
      <c r="D39" s="6"/>
      <c r="E39" s="6"/>
      <c r="F39" s="6"/>
      <c r="G39" s="11"/>
      <c r="H39" s="8"/>
    </row>
    <row r="40" spans="1:8" ht="47.25" customHeight="1">
      <c r="A40" s="46" t="s">
        <v>40</v>
      </c>
      <c r="B40" s="7" t="s">
        <v>79</v>
      </c>
      <c r="C40" s="8" t="s">
        <v>2</v>
      </c>
      <c r="D40" s="6"/>
      <c r="E40" s="6"/>
      <c r="F40" s="6"/>
      <c r="G40" s="11"/>
      <c r="H40" s="8"/>
    </row>
    <row r="41" spans="1:8" ht="38.25" customHeight="1">
      <c r="A41" s="46" t="s">
        <v>41</v>
      </c>
      <c r="B41" s="7" t="s">
        <v>53</v>
      </c>
      <c r="C41" s="8" t="s">
        <v>2</v>
      </c>
      <c r="D41" s="6">
        <v>35.5</v>
      </c>
      <c r="E41" s="6">
        <v>40.731</v>
      </c>
      <c r="F41" s="6">
        <f>E41-D41</f>
        <v>5.231000000000002</v>
      </c>
      <c r="G41" s="11">
        <f t="shared" si="1"/>
        <v>14.735211267605635</v>
      </c>
      <c r="H41" s="129" t="s">
        <v>187</v>
      </c>
    </row>
    <row r="42" spans="1:8" ht="21" customHeight="1">
      <c r="A42" s="88" t="s">
        <v>42</v>
      </c>
      <c r="B42" s="7" t="s">
        <v>49</v>
      </c>
      <c r="C42" s="8" t="s">
        <v>2</v>
      </c>
      <c r="D42" s="6"/>
      <c r="E42" s="6"/>
      <c r="F42" s="6"/>
      <c r="G42" s="11"/>
      <c r="H42" s="1"/>
    </row>
    <row r="43" spans="1:8" s="43" customFormat="1" ht="28.5" customHeight="1">
      <c r="A43" s="47" t="s">
        <v>50</v>
      </c>
      <c r="B43" s="82" t="s">
        <v>62</v>
      </c>
      <c r="C43" s="38" t="s">
        <v>2</v>
      </c>
      <c r="D43" s="39">
        <v>877.91</v>
      </c>
      <c r="E43" s="39">
        <v>964.757</v>
      </c>
      <c r="F43" s="39">
        <f t="shared" si="2"/>
        <v>86.84699999999998</v>
      </c>
      <c r="G43" s="40">
        <f t="shared" si="1"/>
        <v>9.892471893474266</v>
      </c>
      <c r="H43" s="129" t="s">
        <v>190</v>
      </c>
    </row>
    <row r="44" spans="1:8" s="43" customFormat="1" ht="31.5" customHeight="1">
      <c r="A44" s="47" t="s">
        <v>55</v>
      </c>
      <c r="B44" s="82" t="s">
        <v>54</v>
      </c>
      <c r="C44" s="38" t="s">
        <v>2</v>
      </c>
      <c r="D44" s="39"/>
      <c r="E44" s="39"/>
      <c r="F44" s="39"/>
      <c r="G44" s="40"/>
      <c r="H44" s="82"/>
    </row>
    <row r="45" spans="1:8" s="111" customFormat="1" ht="18.75" customHeight="1">
      <c r="A45" s="47" t="s">
        <v>103</v>
      </c>
      <c r="B45" s="82" t="s">
        <v>65</v>
      </c>
      <c r="C45" s="38" t="s">
        <v>2</v>
      </c>
      <c r="D45" s="39"/>
      <c r="E45" s="39"/>
      <c r="F45" s="39"/>
      <c r="G45" s="40"/>
      <c r="H45" s="110"/>
    </row>
    <row r="46" spans="1:8" s="10" customFormat="1" ht="37.5" customHeight="1">
      <c r="A46" s="45">
        <v>7</v>
      </c>
      <c r="B46" s="5" t="s">
        <v>160</v>
      </c>
      <c r="C46" s="8" t="s">
        <v>2</v>
      </c>
      <c r="D46" s="95">
        <f>D47+D48</f>
        <v>1509.3200000000002</v>
      </c>
      <c r="E46" s="95">
        <f>E47+E48</f>
        <v>1509.3200000000002</v>
      </c>
      <c r="F46" s="6"/>
      <c r="G46" s="11"/>
      <c r="H46" s="12"/>
    </row>
    <row r="47" spans="1:8" s="10" customFormat="1" ht="18.75" customHeight="1">
      <c r="A47" s="46" t="s">
        <v>63</v>
      </c>
      <c r="B47" s="7" t="s">
        <v>105</v>
      </c>
      <c r="C47" s="8" t="s">
        <v>2</v>
      </c>
      <c r="D47" s="6">
        <v>1363.42</v>
      </c>
      <c r="E47" s="6">
        <v>1363.42</v>
      </c>
      <c r="F47" s="6"/>
      <c r="G47" s="11"/>
      <c r="H47" s="12"/>
    </row>
    <row r="48" spans="1:8" s="10" customFormat="1" ht="18.75" customHeight="1">
      <c r="A48" s="46" t="s">
        <v>64</v>
      </c>
      <c r="B48" s="7" t="s">
        <v>106</v>
      </c>
      <c r="C48" s="8" t="s">
        <v>2</v>
      </c>
      <c r="D48" s="6">
        <v>145.9</v>
      </c>
      <c r="E48" s="6">
        <v>145.9</v>
      </c>
      <c r="F48" s="6"/>
      <c r="G48" s="11"/>
      <c r="H48" s="12"/>
    </row>
    <row r="49" spans="1:8" s="10" customFormat="1" ht="21" customHeight="1">
      <c r="A49" s="45" t="s">
        <v>19</v>
      </c>
      <c r="B49" s="5" t="s">
        <v>20</v>
      </c>
      <c r="C49" s="4" t="s">
        <v>2</v>
      </c>
      <c r="D49" s="25">
        <f>D6+D30</f>
        <v>33400.53</v>
      </c>
      <c r="E49" s="25">
        <f>E6+E30</f>
        <v>33499.506199999996</v>
      </c>
      <c r="F49" s="25">
        <f t="shared" si="2"/>
        <v>98.97619999999733</v>
      </c>
      <c r="G49" s="35">
        <f t="shared" si="1"/>
        <v>0.29633122588172967</v>
      </c>
      <c r="H49" s="123"/>
    </row>
    <row r="50" spans="1:8" s="10" customFormat="1" ht="21" customHeight="1">
      <c r="A50" s="45" t="s">
        <v>21</v>
      </c>
      <c r="B50" s="5" t="s">
        <v>22</v>
      </c>
      <c r="C50" s="4" t="s">
        <v>2</v>
      </c>
      <c r="D50" s="66">
        <v>0</v>
      </c>
      <c r="E50" s="25">
        <f>E51-E49</f>
        <v>13.380800000006275</v>
      </c>
      <c r="F50" s="25"/>
      <c r="G50" s="35"/>
      <c r="H50" s="37"/>
    </row>
    <row r="51" spans="1:8" s="10" customFormat="1" ht="21" customHeight="1">
      <c r="A51" s="45" t="s">
        <v>23</v>
      </c>
      <c r="B51" s="5" t="s">
        <v>24</v>
      </c>
      <c r="C51" s="1" t="s">
        <v>2</v>
      </c>
      <c r="D51" s="25">
        <v>33400.5</v>
      </c>
      <c r="E51" s="25">
        <v>33512.887</v>
      </c>
      <c r="F51" s="25">
        <f t="shared" si="2"/>
        <v>112.38700000000244</v>
      </c>
      <c r="G51" s="35">
        <f t="shared" si="1"/>
        <v>0.3364829867816326</v>
      </c>
      <c r="H51" s="37"/>
    </row>
    <row r="52" spans="1:8" s="10" customFormat="1" ht="21" customHeight="1">
      <c r="A52" s="45" t="s">
        <v>25</v>
      </c>
      <c r="B52" s="5" t="s">
        <v>75</v>
      </c>
      <c r="C52" s="9" t="s">
        <v>87</v>
      </c>
      <c r="D52" s="25">
        <v>98.99</v>
      </c>
      <c r="E52" s="92">
        <v>98.99317</v>
      </c>
      <c r="F52" s="6"/>
      <c r="G52" s="11"/>
      <c r="H52" s="7"/>
    </row>
    <row r="53" spans="1:8" s="10" customFormat="1" ht="21" customHeight="1">
      <c r="A53" s="45" t="s">
        <v>26</v>
      </c>
      <c r="B53" s="5" t="s">
        <v>73</v>
      </c>
      <c r="C53" s="9" t="s">
        <v>86</v>
      </c>
      <c r="D53" s="25">
        <v>337.4</v>
      </c>
      <c r="E53" s="25">
        <v>337.4</v>
      </c>
      <c r="F53" s="6"/>
      <c r="G53" s="11"/>
      <c r="H53" s="4"/>
    </row>
  </sheetData>
  <sheetProtection/>
  <mergeCells count="29">
    <mergeCell ref="AX3:BE3"/>
    <mergeCell ref="BF3:BM3"/>
    <mergeCell ref="H12:H14"/>
    <mergeCell ref="H30:H32"/>
    <mergeCell ref="A3:A5"/>
    <mergeCell ref="B3:B5"/>
    <mergeCell ref="C3:C5"/>
    <mergeCell ref="J3:Q3"/>
    <mergeCell ref="D4:D5"/>
    <mergeCell ref="E4:E5"/>
    <mergeCell ref="EP3:EW3"/>
    <mergeCell ref="EX3:FE3"/>
    <mergeCell ref="BN3:BU3"/>
    <mergeCell ref="BV3:CC3"/>
    <mergeCell ref="CD3:CK3"/>
    <mergeCell ref="CL3:CS3"/>
    <mergeCell ref="CT3:DA3"/>
    <mergeCell ref="DB3:DI3"/>
    <mergeCell ref="EH3:EO3"/>
    <mergeCell ref="H4:H5"/>
    <mergeCell ref="B2:F2"/>
    <mergeCell ref="A1:G1"/>
    <mergeCell ref="DJ3:DQ3"/>
    <mergeCell ref="DR3:DY3"/>
    <mergeCell ref="DZ3:EG3"/>
    <mergeCell ref="R3:Y3"/>
    <mergeCell ref="Z3:AG3"/>
    <mergeCell ref="AH3:AO3"/>
    <mergeCell ref="AP3:AW3"/>
  </mergeCells>
  <printOptions/>
  <pageMargins left="0.9055118110236221" right="0.3937007874015748" top="0.9448818897637796" bottom="0.35433070866141736" header="0.31496062992125984" footer="0.31496062992125984"/>
  <pageSetup horizontalDpi="600" verticalDpi="600" orientation="landscape" paperSize="9" scale="65" r:id="rId1"/>
  <rowBreaks count="1" manualBreakCount="1">
    <brk id="2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O46"/>
  <sheetViews>
    <sheetView view="pageBreakPreview" zoomScale="86" zoomScaleNormal="84" zoomScaleSheetLayoutView="86" zoomScalePageLayoutView="0" workbookViewId="0" topLeftCell="A20">
      <selection activeCell="A47" sqref="A47:IV56"/>
    </sheetView>
  </sheetViews>
  <sheetFormatPr defaultColWidth="9.140625" defaultRowHeight="12.75"/>
  <cols>
    <col min="1" max="1" width="6.421875" style="48" customWidth="1"/>
    <col min="2" max="2" width="45.8515625" style="20" customWidth="1"/>
    <col min="3" max="3" width="10.28125" style="3" customWidth="1"/>
    <col min="4" max="4" width="15.421875" style="21" customWidth="1"/>
    <col min="5" max="5" width="15.140625" style="22" customWidth="1"/>
    <col min="6" max="6" width="13.7109375" style="22" customWidth="1"/>
    <col min="7" max="7" width="9.57421875" style="18" customWidth="1"/>
    <col min="8" max="8" width="94.8515625" style="19" customWidth="1"/>
    <col min="9" max="16384" width="9.140625" style="3" customWidth="1"/>
  </cols>
  <sheetData>
    <row r="1" spans="1:8" ht="33.75" customHeight="1">
      <c r="A1" s="158" t="s">
        <v>198</v>
      </c>
      <c r="B1" s="158"/>
      <c r="C1" s="158"/>
      <c r="D1" s="158"/>
      <c r="E1" s="158"/>
      <c r="F1" s="158"/>
      <c r="G1" s="158"/>
      <c r="H1" s="24"/>
    </row>
    <row r="2" spans="1:8" ht="30" customHeight="1">
      <c r="A2" s="139"/>
      <c r="B2" s="159" t="s">
        <v>192</v>
      </c>
      <c r="C2" s="159"/>
      <c r="D2" s="159"/>
      <c r="E2" s="159"/>
      <c r="F2" s="159"/>
      <c r="G2" s="140"/>
      <c r="H2" s="24"/>
    </row>
    <row r="3" spans="1:171" ht="15" customHeight="1">
      <c r="A3" s="146" t="s">
        <v>122</v>
      </c>
      <c r="B3" s="143" t="s">
        <v>29</v>
      </c>
      <c r="C3" s="148" t="s">
        <v>84</v>
      </c>
      <c r="D3" s="31" t="s">
        <v>89</v>
      </c>
      <c r="E3" s="27" t="s">
        <v>30</v>
      </c>
      <c r="F3" s="27"/>
      <c r="G3" s="27"/>
      <c r="H3" s="2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</row>
    <row r="4" spans="1:8" ht="35.25" customHeight="1">
      <c r="A4" s="147"/>
      <c r="B4" s="143"/>
      <c r="C4" s="143"/>
      <c r="D4" s="149" t="s">
        <v>88</v>
      </c>
      <c r="E4" s="151" t="s">
        <v>72</v>
      </c>
      <c r="F4" s="53" t="s">
        <v>138</v>
      </c>
      <c r="G4" s="55"/>
      <c r="H4" s="142" t="s">
        <v>69</v>
      </c>
    </row>
    <row r="5" spans="1:8" ht="15" customHeight="1">
      <c r="A5" s="142"/>
      <c r="B5" s="143"/>
      <c r="C5" s="143"/>
      <c r="D5" s="150"/>
      <c r="E5" s="152"/>
      <c r="F5" s="26" t="s">
        <v>83</v>
      </c>
      <c r="G5" s="26" t="s">
        <v>71</v>
      </c>
      <c r="H5" s="143"/>
    </row>
    <row r="6" spans="1:8" s="10" customFormat="1" ht="41.25" customHeight="1">
      <c r="A6" s="45" t="s">
        <v>0</v>
      </c>
      <c r="B6" s="5" t="s">
        <v>115</v>
      </c>
      <c r="C6" s="36" t="s">
        <v>85</v>
      </c>
      <c r="D6" s="25">
        <f>D7+D12+D16+D18</f>
        <v>26327.3</v>
      </c>
      <c r="E6" s="25">
        <f>E7+E12+E16+E18</f>
        <v>20395.165</v>
      </c>
      <c r="F6" s="25">
        <f>E6-D6</f>
        <v>-5932.134999999998</v>
      </c>
      <c r="G6" s="35">
        <f>E6/D6*100-100</f>
        <v>-22.532257390617332</v>
      </c>
      <c r="H6" s="116" t="s">
        <v>168</v>
      </c>
    </row>
    <row r="7" spans="1:8" s="10" customFormat="1" ht="21" customHeight="1">
      <c r="A7" s="45" t="s">
        <v>1</v>
      </c>
      <c r="B7" s="5" t="s">
        <v>80</v>
      </c>
      <c r="C7" s="4" t="s">
        <v>2</v>
      </c>
      <c r="D7" s="25">
        <f>D8+D9+D10+D11</f>
        <v>9857.5</v>
      </c>
      <c r="E7" s="25">
        <f>E8+E9+E10+E11</f>
        <v>6559.801</v>
      </c>
      <c r="F7" s="25">
        <f>E7-D7</f>
        <v>-3297.6989999999996</v>
      </c>
      <c r="G7" s="35">
        <f>E7/D7*100-100</f>
        <v>-33.45370530053259</v>
      </c>
      <c r="H7" s="144" t="s">
        <v>178</v>
      </c>
    </row>
    <row r="8" spans="1:8" s="43" customFormat="1" ht="21" customHeight="1">
      <c r="A8" s="47" t="s">
        <v>3</v>
      </c>
      <c r="B8" s="44" t="s">
        <v>4</v>
      </c>
      <c r="C8" s="38" t="s">
        <v>2</v>
      </c>
      <c r="D8" s="39">
        <v>1884.5</v>
      </c>
      <c r="E8" s="39">
        <v>1462.7</v>
      </c>
      <c r="F8" s="39">
        <f aca="true" t="shared" si="0" ref="F8:F25">E8-D8</f>
        <v>-421.79999999999995</v>
      </c>
      <c r="G8" s="40">
        <f aca="true" t="shared" si="1" ref="G8:G25">E8/D8*100-100</f>
        <v>-22.38259485274608</v>
      </c>
      <c r="H8" s="144"/>
    </row>
    <row r="9" spans="1:8" ht="21" customHeight="1">
      <c r="A9" s="46" t="s">
        <v>5</v>
      </c>
      <c r="B9" s="70" t="s">
        <v>6</v>
      </c>
      <c r="C9" s="8" t="s">
        <v>2</v>
      </c>
      <c r="D9" s="6">
        <v>1577.6</v>
      </c>
      <c r="E9" s="6">
        <v>1250.645</v>
      </c>
      <c r="F9" s="6">
        <f>E9-D9</f>
        <v>-326.9549999999999</v>
      </c>
      <c r="G9" s="11">
        <f t="shared" si="1"/>
        <v>-20.724835192697768</v>
      </c>
      <c r="H9" s="144"/>
    </row>
    <row r="10" spans="1:8" s="43" customFormat="1" ht="21" customHeight="1">
      <c r="A10" s="47" t="s">
        <v>7</v>
      </c>
      <c r="B10" s="44" t="s">
        <v>59</v>
      </c>
      <c r="C10" s="38" t="s">
        <v>2</v>
      </c>
      <c r="D10" s="39"/>
      <c r="E10" s="39"/>
      <c r="F10" s="39">
        <f t="shared" si="0"/>
        <v>0</v>
      </c>
      <c r="G10" s="40"/>
      <c r="H10" s="118"/>
    </row>
    <row r="11" spans="1:8" ht="33" customHeight="1">
      <c r="A11" s="46" t="s">
        <v>58</v>
      </c>
      <c r="B11" s="70" t="s">
        <v>28</v>
      </c>
      <c r="C11" s="8" t="s">
        <v>2</v>
      </c>
      <c r="D11" s="96">
        <v>6395.4</v>
      </c>
      <c r="E11" s="8">
        <v>3846.456</v>
      </c>
      <c r="F11" s="6">
        <f>E11-D11</f>
        <v>-2548.9439999999995</v>
      </c>
      <c r="G11" s="11">
        <f t="shared" si="1"/>
        <v>-39.85589642555586</v>
      </c>
      <c r="H11" s="129" t="s">
        <v>185</v>
      </c>
    </row>
    <row r="12" spans="1:8" s="10" customFormat="1" ht="21" customHeight="1">
      <c r="A12" s="45" t="s">
        <v>8</v>
      </c>
      <c r="B12" s="5" t="s">
        <v>114</v>
      </c>
      <c r="C12" s="4" t="s">
        <v>2</v>
      </c>
      <c r="D12" s="25">
        <f>D13+D14</f>
        <v>14747.5</v>
      </c>
      <c r="E12" s="25">
        <f>E13+E14</f>
        <v>12670.175000000001</v>
      </c>
      <c r="F12" s="25">
        <f t="shared" si="0"/>
        <v>-2077.324999999999</v>
      </c>
      <c r="G12" s="35">
        <f t="shared" si="1"/>
        <v>-14.085946770639083</v>
      </c>
      <c r="H12" s="155"/>
    </row>
    <row r="13" spans="1:8" ht="21" customHeight="1">
      <c r="A13" s="46" t="s">
        <v>9</v>
      </c>
      <c r="B13" s="70" t="s">
        <v>10</v>
      </c>
      <c r="C13" s="8" t="s">
        <v>2</v>
      </c>
      <c r="D13" s="6">
        <v>13419</v>
      </c>
      <c r="E13" s="6">
        <v>11532.415</v>
      </c>
      <c r="F13" s="6">
        <f t="shared" si="0"/>
        <v>-1886.5849999999991</v>
      </c>
      <c r="G13" s="11">
        <f t="shared" si="1"/>
        <v>-14.0590580520158</v>
      </c>
      <c r="H13" s="156"/>
    </row>
    <row r="14" spans="1:8" ht="21" customHeight="1">
      <c r="A14" s="46" t="s">
        <v>11</v>
      </c>
      <c r="B14" s="70" t="s">
        <v>12</v>
      </c>
      <c r="C14" s="8" t="s">
        <v>2</v>
      </c>
      <c r="D14" s="6">
        <v>1328.5</v>
      </c>
      <c r="E14" s="6">
        <v>1137.76</v>
      </c>
      <c r="F14" s="6">
        <f>E14-D14</f>
        <v>-190.74</v>
      </c>
      <c r="G14" s="11">
        <f t="shared" si="1"/>
        <v>-14.357546104629279</v>
      </c>
      <c r="H14" s="157"/>
    </row>
    <row r="15" spans="1:8" s="10" customFormat="1" ht="21" customHeight="1">
      <c r="A15" s="45" t="s">
        <v>13</v>
      </c>
      <c r="B15" s="5" t="s">
        <v>14</v>
      </c>
      <c r="C15" s="4" t="s">
        <v>2</v>
      </c>
      <c r="D15" s="25"/>
      <c r="E15" s="25"/>
      <c r="F15" s="25"/>
      <c r="G15" s="35"/>
      <c r="H15" s="121"/>
    </row>
    <row r="16" spans="1:8" s="10" customFormat="1" ht="21" customHeight="1">
      <c r="A16" s="45" t="s">
        <v>15</v>
      </c>
      <c r="B16" s="5" t="s">
        <v>145</v>
      </c>
      <c r="C16" s="4" t="s">
        <v>2</v>
      </c>
      <c r="D16" s="25"/>
      <c r="E16" s="25"/>
      <c r="F16" s="25"/>
      <c r="G16" s="35"/>
      <c r="H16" s="121"/>
    </row>
    <row r="17" spans="1:8" ht="33" customHeight="1">
      <c r="A17" s="46" t="s">
        <v>56</v>
      </c>
      <c r="B17" s="7" t="s">
        <v>57</v>
      </c>
      <c r="C17" s="8" t="s">
        <v>2</v>
      </c>
      <c r="D17" s="6"/>
      <c r="E17" s="6"/>
      <c r="F17" s="6"/>
      <c r="G17" s="11"/>
      <c r="H17" s="121"/>
    </row>
    <row r="18" spans="1:8" s="10" customFormat="1" ht="20.25" customHeight="1">
      <c r="A18" s="45" t="s">
        <v>17</v>
      </c>
      <c r="B18" s="5" t="s">
        <v>116</v>
      </c>
      <c r="C18" s="4" t="s">
        <v>2</v>
      </c>
      <c r="D18" s="25">
        <f>SUM(D19:D26)</f>
        <v>1722.3000000000002</v>
      </c>
      <c r="E18" s="25">
        <f>SUM(E19:E26)</f>
        <v>1165.189</v>
      </c>
      <c r="F18" s="25">
        <f t="shared" si="0"/>
        <v>-557.1110000000001</v>
      </c>
      <c r="G18" s="35">
        <f t="shared" si="1"/>
        <v>-32.34691981652442</v>
      </c>
      <c r="H18" s="129" t="s">
        <v>193</v>
      </c>
    </row>
    <row r="19" spans="1:8" ht="20.25" customHeight="1">
      <c r="A19" s="46" t="s">
        <v>18</v>
      </c>
      <c r="B19" s="70" t="s">
        <v>16</v>
      </c>
      <c r="C19" s="8" t="s">
        <v>2</v>
      </c>
      <c r="D19" s="6">
        <v>12.7</v>
      </c>
      <c r="E19" s="6">
        <v>103.964</v>
      </c>
      <c r="F19" s="6">
        <f>E19-D19</f>
        <v>91.264</v>
      </c>
      <c r="G19" s="11">
        <f t="shared" si="1"/>
        <v>718.6141732283465</v>
      </c>
      <c r="H19" s="129" t="s">
        <v>165</v>
      </c>
    </row>
    <row r="20" spans="1:8" ht="20.25" customHeight="1">
      <c r="A20" s="46" t="s">
        <v>46</v>
      </c>
      <c r="B20" s="70" t="s">
        <v>61</v>
      </c>
      <c r="C20" s="8" t="s">
        <v>2</v>
      </c>
      <c r="D20" s="6">
        <v>117.8</v>
      </c>
      <c r="E20" s="6">
        <v>84.84</v>
      </c>
      <c r="F20" s="6">
        <f t="shared" si="0"/>
        <v>-32.959999999999994</v>
      </c>
      <c r="G20" s="11">
        <f t="shared" si="1"/>
        <v>-27.979626485568758</v>
      </c>
      <c r="H20" s="129"/>
    </row>
    <row r="21" spans="1:8" ht="20.25" customHeight="1">
      <c r="A21" s="46" t="s">
        <v>48</v>
      </c>
      <c r="B21" s="7" t="s">
        <v>49</v>
      </c>
      <c r="C21" s="8" t="s">
        <v>2</v>
      </c>
      <c r="D21" s="6">
        <v>61.7</v>
      </c>
      <c r="E21" s="6">
        <v>80.539</v>
      </c>
      <c r="F21" s="6">
        <f>E21-D21</f>
        <v>18.839</v>
      </c>
      <c r="G21" s="11">
        <f t="shared" si="1"/>
        <v>30.533225283630486</v>
      </c>
      <c r="H21" s="129" t="s">
        <v>197</v>
      </c>
    </row>
    <row r="22" spans="1:8" s="43" customFormat="1" ht="31.5" customHeight="1">
      <c r="A22" s="47" t="s">
        <v>97</v>
      </c>
      <c r="B22" s="82" t="s">
        <v>152</v>
      </c>
      <c r="C22" s="38"/>
      <c r="D22" s="39">
        <v>811.2</v>
      </c>
      <c r="E22" s="39">
        <v>120.28</v>
      </c>
      <c r="F22" s="39">
        <f t="shared" si="0"/>
        <v>-690.9200000000001</v>
      </c>
      <c r="G22" s="40">
        <f t="shared" si="1"/>
        <v>-85.17258382642999</v>
      </c>
      <c r="H22" s="129" t="s">
        <v>193</v>
      </c>
    </row>
    <row r="23" spans="1:8" ht="32.25" customHeight="1">
      <c r="A23" s="46" t="s">
        <v>98</v>
      </c>
      <c r="B23" s="7" t="s">
        <v>155</v>
      </c>
      <c r="C23" s="8"/>
      <c r="D23" s="6">
        <v>225</v>
      </c>
      <c r="E23" s="6">
        <v>391.1852</v>
      </c>
      <c r="F23" s="6">
        <f>E23-D23</f>
        <v>166.1852</v>
      </c>
      <c r="G23" s="11">
        <f t="shared" si="1"/>
        <v>73.8600888888889</v>
      </c>
      <c r="H23" s="129" t="s">
        <v>197</v>
      </c>
    </row>
    <row r="24" spans="1:8" ht="20.25" customHeight="1">
      <c r="A24" s="46" t="s">
        <v>99</v>
      </c>
      <c r="B24" s="7" t="s">
        <v>148</v>
      </c>
      <c r="C24" s="8"/>
      <c r="D24" s="6">
        <v>197.5</v>
      </c>
      <c r="E24" s="6">
        <v>151.287</v>
      </c>
      <c r="F24" s="6">
        <f t="shared" si="0"/>
        <v>-46.212999999999994</v>
      </c>
      <c r="G24" s="11">
        <f t="shared" si="1"/>
        <v>-23.39898734177214</v>
      </c>
      <c r="H24" s="129" t="s">
        <v>197</v>
      </c>
    </row>
    <row r="25" spans="1:8" s="43" customFormat="1" ht="20.25" customHeight="1">
      <c r="A25" s="47" t="s">
        <v>100</v>
      </c>
      <c r="B25" s="82" t="s">
        <v>150</v>
      </c>
      <c r="C25" s="38"/>
      <c r="D25" s="39">
        <v>35.9</v>
      </c>
      <c r="E25" s="39">
        <v>27.9918</v>
      </c>
      <c r="F25" s="39">
        <f t="shared" si="0"/>
        <v>-7.908199999999997</v>
      </c>
      <c r="G25" s="40">
        <f t="shared" si="1"/>
        <v>-22.0284122562674</v>
      </c>
      <c r="H25" s="129" t="s">
        <v>179</v>
      </c>
    </row>
    <row r="26" spans="1:8" ht="20.25" customHeight="1">
      <c r="A26" s="46" t="s">
        <v>101</v>
      </c>
      <c r="B26" s="7" t="s">
        <v>153</v>
      </c>
      <c r="C26" s="8"/>
      <c r="D26" s="6">
        <v>260.5</v>
      </c>
      <c r="E26" s="6">
        <v>205.102</v>
      </c>
      <c r="F26" s="6">
        <f aca="true" t="shared" si="2" ref="F26:F33">E26-D26</f>
        <v>-55.397999999999996</v>
      </c>
      <c r="G26" s="11">
        <f>E26/D26*100-100</f>
        <v>-21.266026871401138</v>
      </c>
      <c r="H26" s="129" t="s">
        <v>197</v>
      </c>
    </row>
    <row r="27" spans="1:8" ht="24.75" customHeight="1" hidden="1">
      <c r="A27" s="46" t="s">
        <v>121</v>
      </c>
      <c r="B27" s="7" t="s">
        <v>130</v>
      </c>
      <c r="C27" s="8"/>
      <c r="D27" s="6"/>
      <c r="E27" s="6"/>
      <c r="F27" s="6">
        <f t="shared" si="2"/>
        <v>0</v>
      </c>
      <c r="G27" s="11"/>
      <c r="H27" s="123"/>
    </row>
    <row r="28" spans="1:8" ht="16.5" customHeight="1" hidden="1">
      <c r="A28" s="46" t="s">
        <v>132</v>
      </c>
      <c r="B28" s="7" t="s">
        <v>134</v>
      </c>
      <c r="C28" s="8"/>
      <c r="D28" s="6"/>
      <c r="E28" s="6"/>
      <c r="F28" s="6">
        <f t="shared" si="2"/>
        <v>0</v>
      </c>
      <c r="G28" s="11"/>
      <c r="H28" s="120" t="s">
        <v>162</v>
      </c>
    </row>
    <row r="29" spans="1:8" s="10" customFormat="1" ht="25.5" customHeight="1">
      <c r="A29" s="45" t="s">
        <v>31</v>
      </c>
      <c r="B29" s="5" t="s">
        <v>78</v>
      </c>
      <c r="C29" s="4" t="s">
        <v>2</v>
      </c>
      <c r="D29" s="25">
        <f>D30+D38</f>
        <v>3014.7</v>
      </c>
      <c r="E29" s="25">
        <f>E30+E38</f>
        <v>3500.866</v>
      </c>
      <c r="F29" s="25">
        <f t="shared" si="2"/>
        <v>486.16600000000017</v>
      </c>
      <c r="G29" s="35">
        <f>E29/D29*100-100</f>
        <v>16.126513417587176</v>
      </c>
      <c r="H29" s="129" t="s">
        <v>166</v>
      </c>
    </row>
    <row r="30" spans="1:8" s="10" customFormat="1" ht="25.5" customHeight="1">
      <c r="A30" s="45" t="s">
        <v>27</v>
      </c>
      <c r="B30" s="5" t="s">
        <v>117</v>
      </c>
      <c r="C30" s="4" t="s">
        <v>2</v>
      </c>
      <c r="D30" s="25">
        <f>SUM(D31:D37)</f>
        <v>2141.9</v>
      </c>
      <c r="E30" s="25">
        <f>SUM(E31:E37)</f>
        <v>2844.766</v>
      </c>
      <c r="F30" s="25">
        <f t="shared" si="2"/>
        <v>702.866</v>
      </c>
      <c r="G30" s="35">
        <f>E30/D30*100-100</f>
        <v>32.81507073159344</v>
      </c>
      <c r="H30" s="129" t="s">
        <v>190</v>
      </c>
    </row>
    <row r="31" spans="1:8" ht="21" customHeight="1">
      <c r="A31" s="46" t="s">
        <v>32</v>
      </c>
      <c r="B31" s="7" t="s">
        <v>70</v>
      </c>
      <c r="C31" s="8" t="s">
        <v>2</v>
      </c>
      <c r="D31" s="6">
        <v>1922.1</v>
      </c>
      <c r="E31" s="6">
        <v>2010.239</v>
      </c>
      <c r="F31" s="6">
        <f t="shared" si="2"/>
        <v>88.13900000000012</v>
      </c>
      <c r="G31" s="11">
        <f>E31/D31*100-100</f>
        <v>4.585557463191321</v>
      </c>
      <c r="H31" s="123"/>
    </row>
    <row r="32" spans="1:8" ht="21" customHeight="1">
      <c r="A32" s="46" t="s">
        <v>33</v>
      </c>
      <c r="B32" s="7" t="s">
        <v>12</v>
      </c>
      <c r="C32" s="8" t="s">
        <v>2</v>
      </c>
      <c r="D32" s="6">
        <v>190.3</v>
      </c>
      <c r="E32" s="6">
        <v>199.015</v>
      </c>
      <c r="F32" s="6">
        <f t="shared" si="2"/>
        <v>8.714999999999975</v>
      </c>
      <c r="G32" s="11">
        <f>E32/D32*100-100</f>
        <v>4.579611140304763</v>
      </c>
      <c r="H32" s="123"/>
    </row>
    <row r="33" spans="1:8" ht="21" customHeight="1">
      <c r="A33" s="46" t="s">
        <v>34</v>
      </c>
      <c r="B33" s="70" t="s">
        <v>60</v>
      </c>
      <c r="C33" s="8"/>
      <c r="D33" s="6"/>
      <c r="E33" s="6"/>
      <c r="F33" s="6">
        <f t="shared" si="2"/>
        <v>0</v>
      </c>
      <c r="G33" s="11"/>
      <c r="H33" s="129"/>
    </row>
    <row r="34" spans="1:8" ht="21" customHeight="1">
      <c r="A34" s="46" t="s">
        <v>34</v>
      </c>
      <c r="B34" s="7" t="s">
        <v>14</v>
      </c>
      <c r="C34" s="8" t="s">
        <v>2</v>
      </c>
      <c r="D34" s="6">
        <v>19.3</v>
      </c>
      <c r="E34" s="6">
        <v>19.3</v>
      </c>
      <c r="F34" s="6"/>
      <c r="G34" s="11"/>
      <c r="H34" s="121"/>
    </row>
    <row r="35" spans="1:8" ht="42.75" customHeight="1" hidden="1">
      <c r="A35" s="46" t="s">
        <v>36</v>
      </c>
      <c r="B35" s="7" t="s">
        <v>79</v>
      </c>
      <c r="C35" s="8"/>
      <c r="D35" s="6"/>
      <c r="E35" s="6"/>
      <c r="F35" s="6"/>
      <c r="G35" s="11"/>
      <c r="H35" s="129" t="s">
        <v>161</v>
      </c>
    </row>
    <row r="36" spans="1:8" ht="29.25" customHeight="1">
      <c r="A36" s="46" t="s">
        <v>35</v>
      </c>
      <c r="B36" s="70" t="s">
        <v>53</v>
      </c>
      <c r="C36" s="8" t="s">
        <v>2</v>
      </c>
      <c r="D36" s="6">
        <v>10.2</v>
      </c>
      <c r="E36" s="6">
        <v>11.88</v>
      </c>
      <c r="F36" s="6">
        <f>E36-D36</f>
        <v>1.6800000000000015</v>
      </c>
      <c r="G36" s="11">
        <f>E36/D36*100-100</f>
        <v>16.47058823529413</v>
      </c>
      <c r="H36" s="129" t="s">
        <v>188</v>
      </c>
    </row>
    <row r="37" spans="1:8" s="43" customFormat="1" ht="30.75" customHeight="1">
      <c r="A37" s="47" t="s">
        <v>36</v>
      </c>
      <c r="B37" s="82" t="s">
        <v>158</v>
      </c>
      <c r="C37" s="38"/>
      <c r="D37" s="39"/>
      <c r="E37" s="39">
        <v>604.332</v>
      </c>
      <c r="F37" s="6">
        <f>E37-D37</f>
        <v>604.332</v>
      </c>
      <c r="G37" s="40"/>
      <c r="H37" s="129" t="s">
        <v>190</v>
      </c>
    </row>
    <row r="38" spans="1:8" s="10" customFormat="1" ht="23.25" customHeight="1">
      <c r="A38" s="45">
        <v>7</v>
      </c>
      <c r="B38" s="90" t="s">
        <v>108</v>
      </c>
      <c r="C38" s="4"/>
      <c r="D38" s="92">
        <f>SUM(D39:D40)</f>
        <v>872.8</v>
      </c>
      <c r="E38" s="92">
        <f>SUM(E39:E40)</f>
        <v>656.1</v>
      </c>
      <c r="F38" s="25">
        <f aca="true" t="shared" si="3" ref="F38:F44">E38-D38</f>
        <v>-216.69999999999993</v>
      </c>
      <c r="G38" s="35">
        <f>E38/D38*100-100</f>
        <v>-24.828139321723185</v>
      </c>
      <c r="H38" s="129" t="s">
        <v>167</v>
      </c>
    </row>
    <row r="39" spans="1:8" ht="21" customHeight="1">
      <c r="A39" s="46" t="s">
        <v>109</v>
      </c>
      <c r="B39" s="70" t="s">
        <v>10</v>
      </c>
      <c r="C39" s="8"/>
      <c r="D39" s="6">
        <v>596.1</v>
      </c>
      <c r="E39" s="6">
        <v>596.1</v>
      </c>
      <c r="F39" s="6">
        <f t="shared" si="3"/>
        <v>0</v>
      </c>
      <c r="G39" s="11">
        <f>E39/D39*100-100</f>
        <v>0</v>
      </c>
      <c r="H39" s="8"/>
    </row>
    <row r="40" spans="1:8" ht="21" customHeight="1">
      <c r="A40" s="46" t="s">
        <v>110</v>
      </c>
      <c r="B40" s="70" t="s">
        <v>12</v>
      </c>
      <c r="C40" s="8"/>
      <c r="D40" s="6">
        <v>276.7</v>
      </c>
      <c r="E40" s="6">
        <v>60</v>
      </c>
      <c r="F40" s="6">
        <f t="shared" si="3"/>
        <v>-216.7</v>
      </c>
      <c r="G40" s="11">
        <f>E40/D40*100-100</f>
        <v>-78.31586555836645</v>
      </c>
      <c r="H40" s="129" t="s">
        <v>167</v>
      </c>
    </row>
    <row r="41" spans="1:8" s="10" customFormat="1" ht="21" customHeight="1">
      <c r="A41" s="45" t="s">
        <v>19</v>
      </c>
      <c r="B41" s="5" t="s">
        <v>20</v>
      </c>
      <c r="C41" s="4" t="s">
        <v>2</v>
      </c>
      <c r="D41" s="25">
        <f>D6+D29</f>
        <v>29342</v>
      </c>
      <c r="E41" s="25">
        <f>E6+E29</f>
        <v>23896.031000000003</v>
      </c>
      <c r="F41" s="25">
        <f t="shared" si="3"/>
        <v>-5445.968999999997</v>
      </c>
      <c r="G41" s="35">
        <f>E41/D41*100-100</f>
        <v>-18.560319678276855</v>
      </c>
      <c r="H41" s="116" t="s">
        <v>168</v>
      </c>
    </row>
    <row r="42" spans="1:8" s="10" customFormat="1" ht="21" customHeight="1">
      <c r="A42" s="45" t="s">
        <v>21</v>
      </c>
      <c r="B42" s="5" t="s">
        <v>22</v>
      </c>
      <c r="C42" s="4" t="s">
        <v>2</v>
      </c>
      <c r="D42" s="25"/>
      <c r="E42" s="25">
        <f>E43-E41</f>
        <v>-2913.701000000001</v>
      </c>
      <c r="F42" s="25"/>
      <c r="G42" s="35"/>
      <c r="H42" s="1"/>
    </row>
    <row r="43" spans="1:8" s="10" customFormat="1" ht="32.25" customHeight="1">
      <c r="A43" s="45" t="s">
        <v>23</v>
      </c>
      <c r="B43" s="5" t="s">
        <v>24</v>
      </c>
      <c r="C43" s="1" t="s">
        <v>2</v>
      </c>
      <c r="D43" s="25">
        <f>D46*D44</f>
        <v>29341.999</v>
      </c>
      <c r="E43" s="25">
        <f>E44*E46</f>
        <v>20982.33</v>
      </c>
      <c r="F43" s="25">
        <f t="shared" si="3"/>
        <v>-8359.668999999998</v>
      </c>
      <c r="G43" s="35">
        <f>E43/D43*100-100</f>
        <v>-28.49045492776412</v>
      </c>
      <c r="H43" s="129" t="s">
        <v>170</v>
      </c>
    </row>
    <row r="44" spans="1:8" s="10" customFormat="1" ht="21" customHeight="1">
      <c r="A44" s="45" t="s">
        <v>25</v>
      </c>
      <c r="B44" s="5" t="s">
        <v>118</v>
      </c>
      <c r="C44" s="1" t="s">
        <v>119</v>
      </c>
      <c r="D44" s="25">
        <v>79.3027</v>
      </c>
      <c r="E44" s="25">
        <v>56.709</v>
      </c>
      <c r="F44" s="25">
        <f t="shared" si="3"/>
        <v>-22.5937</v>
      </c>
      <c r="G44" s="35">
        <f>E44/D44*100-100</f>
        <v>-28.49045492776412</v>
      </c>
      <c r="H44" s="129" t="s">
        <v>196</v>
      </c>
    </row>
    <row r="45" spans="1:8" s="10" customFormat="1" ht="21" customHeight="1">
      <c r="A45" s="45"/>
      <c r="B45" s="5" t="s">
        <v>111</v>
      </c>
      <c r="C45" s="115" t="s">
        <v>71</v>
      </c>
      <c r="D45" s="25">
        <v>12.5</v>
      </c>
      <c r="E45" s="25"/>
      <c r="F45" s="25"/>
      <c r="G45" s="35"/>
      <c r="H45" s="110"/>
    </row>
    <row r="46" spans="1:8" s="10" customFormat="1" ht="21" customHeight="1">
      <c r="A46" s="45" t="s">
        <v>26</v>
      </c>
      <c r="B46" s="5" t="s">
        <v>120</v>
      </c>
      <c r="C46" s="1" t="s">
        <v>86</v>
      </c>
      <c r="D46" s="25">
        <v>370</v>
      </c>
      <c r="E46" s="25">
        <v>370</v>
      </c>
      <c r="F46" s="25"/>
      <c r="G46" s="35"/>
      <c r="H46" s="12"/>
    </row>
    <row r="47" ht="24" customHeight="1"/>
    <row r="48" ht="20.25" customHeight="1"/>
  </sheetData>
  <sheetProtection/>
  <mergeCells count="29">
    <mergeCell ref="H12:H14"/>
    <mergeCell ref="H7:H9"/>
    <mergeCell ref="EJ3:EQ3"/>
    <mergeCell ref="ER3:EY3"/>
    <mergeCell ref="EZ3:FG3"/>
    <mergeCell ref="AR3:AY3"/>
    <mergeCell ref="AZ3:BG3"/>
    <mergeCell ref="BH3:BO3"/>
    <mergeCell ref="BP3:BW3"/>
    <mergeCell ref="FH3:FO3"/>
    <mergeCell ref="D4:D5"/>
    <mergeCell ref="E4:E5"/>
    <mergeCell ref="H4:H5"/>
    <mergeCell ref="CN3:CU3"/>
    <mergeCell ref="CV3:DC3"/>
    <mergeCell ref="DD3:DK3"/>
    <mergeCell ref="DL3:DS3"/>
    <mergeCell ref="DT3:EA3"/>
    <mergeCell ref="EB3:EI3"/>
    <mergeCell ref="A1:G1"/>
    <mergeCell ref="B2:F2"/>
    <mergeCell ref="BX3:CE3"/>
    <mergeCell ref="CF3:CM3"/>
    <mergeCell ref="T3:AA3"/>
    <mergeCell ref="AB3:AI3"/>
    <mergeCell ref="AJ3:AQ3"/>
    <mergeCell ref="A3:A5"/>
    <mergeCell ref="B3:B5"/>
    <mergeCell ref="C3:C5"/>
  </mergeCells>
  <printOptions/>
  <pageMargins left="0.7086614173228347" right="0.3937007874015748" top="0.9448818897637796" bottom="0.7480314960629921" header="0.31496062992125984" footer="0.31496062992125984"/>
  <pageSetup horizontalDpi="600" verticalDpi="600" orientation="landscape" paperSize="9" scale="65" r:id="rId1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45"/>
  <sheetViews>
    <sheetView view="pageBreakPreview" zoomScale="86" zoomScaleNormal="89" zoomScaleSheetLayoutView="86" zoomScalePageLayoutView="0" workbookViewId="0" topLeftCell="A18">
      <selection activeCell="F62" sqref="F62"/>
    </sheetView>
  </sheetViews>
  <sheetFormatPr defaultColWidth="9.140625" defaultRowHeight="12.75"/>
  <cols>
    <col min="1" max="1" width="6.421875" style="48" customWidth="1"/>
    <col min="2" max="2" width="57.140625" style="20" customWidth="1"/>
    <col min="3" max="3" width="10.140625" style="3" customWidth="1"/>
    <col min="4" max="4" width="15.421875" style="21" customWidth="1"/>
    <col min="5" max="5" width="14.57421875" style="22" customWidth="1"/>
    <col min="6" max="6" width="15.140625" style="22" customWidth="1"/>
    <col min="7" max="7" width="9.57421875" style="18" customWidth="1"/>
    <col min="8" max="8" width="80.140625" style="19" customWidth="1"/>
    <col min="9" max="16384" width="9.140625" style="3" customWidth="1"/>
  </cols>
  <sheetData>
    <row r="1" spans="1:8" ht="48.75" customHeight="1">
      <c r="A1" s="160" t="s">
        <v>182</v>
      </c>
      <c r="B1" s="160"/>
      <c r="C1" s="160"/>
      <c r="D1" s="160"/>
      <c r="E1" s="160"/>
      <c r="F1" s="160"/>
      <c r="G1" s="24"/>
      <c r="H1" s="24"/>
    </row>
    <row r="2" spans="1:161" ht="15" customHeight="1">
      <c r="A2" s="146" t="s">
        <v>124</v>
      </c>
      <c r="B2" s="143" t="s">
        <v>29</v>
      </c>
      <c r="C2" s="148" t="s">
        <v>84</v>
      </c>
      <c r="D2" s="31" t="s">
        <v>89</v>
      </c>
      <c r="E2" s="27" t="s">
        <v>30</v>
      </c>
      <c r="F2" s="27"/>
      <c r="G2" s="27"/>
      <c r="H2" s="28"/>
      <c r="I2" s="2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</row>
    <row r="3" spans="1:8" ht="48" customHeight="1">
      <c r="A3" s="147"/>
      <c r="B3" s="143"/>
      <c r="C3" s="143"/>
      <c r="D3" s="149" t="s">
        <v>128</v>
      </c>
      <c r="E3" s="151" t="s">
        <v>72</v>
      </c>
      <c r="F3" s="145" t="s">
        <v>82</v>
      </c>
      <c r="G3" s="145"/>
      <c r="H3" s="142" t="s">
        <v>69</v>
      </c>
    </row>
    <row r="4" spans="1:8" ht="15" customHeight="1">
      <c r="A4" s="142"/>
      <c r="B4" s="143"/>
      <c r="C4" s="143"/>
      <c r="D4" s="150"/>
      <c r="E4" s="152"/>
      <c r="F4" s="26" t="s">
        <v>83</v>
      </c>
      <c r="G4" s="26" t="s">
        <v>71</v>
      </c>
      <c r="H4" s="143"/>
    </row>
    <row r="5" spans="1:8" s="10" customFormat="1" ht="39" customHeight="1">
      <c r="A5" s="45" t="s">
        <v>0</v>
      </c>
      <c r="B5" s="5" t="s">
        <v>115</v>
      </c>
      <c r="C5" s="36" t="s">
        <v>85</v>
      </c>
      <c r="D5" s="25">
        <f>D6+D11+D14+D15+D17</f>
        <v>32211.539999999997</v>
      </c>
      <c r="E5" s="25">
        <f>E6+E11+E14+E15+E17</f>
        <v>27953.4067</v>
      </c>
      <c r="F5" s="25">
        <f>E5-D5</f>
        <v>-4258.133299999998</v>
      </c>
      <c r="G5" s="35">
        <f>E5/D5*100-100</f>
        <v>-13.219278867138911</v>
      </c>
      <c r="H5" s="116" t="s">
        <v>168</v>
      </c>
    </row>
    <row r="6" spans="1:8" s="10" customFormat="1" ht="25.5" customHeight="1">
      <c r="A6" s="45" t="s">
        <v>1</v>
      </c>
      <c r="B6" s="5" t="s">
        <v>80</v>
      </c>
      <c r="C6" s="4" t="s">
        <v>2</v>
      </c>
      <c r="D6" s="25">
        <f>D7+D8+D9+D10</f>
        <v>6919.360000000001</v>
      </c>
      <c r="E6" s="25">
        <f>E7+E8+E9+E10</f>
        <v>6667.87</v>
      </c>
      <c r="F6" s="25">
        <f>E6-D6</f>
        <v>-251.4900000000007</v>
      </c>
      <c r="G6" s="35">
        <f>E6/D6*100-100</f>
        <v>-3.6345847014752906</v>
      </c>
      <c r="H6" s="123"/>
    </row>
    <row r="7" spans="1:8" s="43" customFormat="1" ht="21.75" customHeight="1">
      <c r="A7" s="47" t="s">
        <v>3</v>
      </c>
      <c r="B7" s="44" t="s">
        <v>4</v>
      </c>
      <c r="C7" s="38" t="s">
        <v>2</v>
      </c>
      <c r="D7" s="39">
        <v>1938.7</v>
      </c>
      <c r="E7" s="39">
        <v>1772.946</v>
      </c>
      <c r="F7" s="39">
        <f>E7-D7</f>
        <v>-165.75400000000013</v>
      </c>
      <c r="G7" s="40">
        <f aca="true" t="shared" si="0" ref="G7:G43">E7/D7*100-100</f>
        <v>-8.549749832361897</v>
      </c>
      <c r="H7" s="144" t="s">
        <v>168</v>
      </c>
    </row>
    <row r="8" spans="1:8" ht="21.75" customHeight="1">
      <c r="A8" s="46" t="s">
        <v>5</v>
      </c>
      <c r="B8" s="70" t="s">
        <v>6</v>
      </c>
      <c r="C8" s="8" t="s">
        <v>2</v>
      </c>
      <c r="D8" s="6">
        <v>1550.4</v>
      </c>
      <c r="E8" s="6">
        <v>1424.526</v>
      </c>
      <c r="F8" s="6">
        <f aca="true" t="shared" si="1" ref="F8:F43">E8-D8</f>
        <v>-125.87400000000002</v>
      </c>
      <c r="G8" s="11">
        <f t="shared" si="0"/>
        <v>-8.118808049535602</v>
      </c>
      <c r="H8" s="144"/>
    </row>
    <row r="9" spans="1:8" s="43" customFormat="1" ht="21.75" customHeight="1">
      <c r="A9" s="47" t="s">
        <v>7</v>
      </c>
      <c r="B9" s="44" t="s">
        <v>59</v>
      </c>
      <c r="C9" s="38" t="s">
        <v>2</v>
      </c>
      <c r="D9" s="39"/>
      <c r="E9" s="39">
        <v>159.757</v>
      </c>
      <c r="F9" s="39">
        <f t="shared" si="1"/>
        <v>159.757</v>
      </c>
      <c r="G9" s="40">
        <v>100</v>
      </c>
      <c r="H9" s="129" t="s">
        <v>180</v>
      </c>
    </row>
    <row r="10" spans="1:8" ht="37.5" customHeight="1">
      <c r="A10" s="46" t="s">
        <v>58</v>
      </c>
      <c r="B10" s="70" t="s">
        <v>28</v>
      </c>
      <c r="C10" s="8" t="s">
        <v>2</v>
      </c>
      <c r="D10" s="6">
        <v>3430.26</v>
      </c>
      <c r="E10" s="6">
        <v>3310.641</v>
      </c>
      <c r="F10" s="6">
        <f t="shared" si="1"/>
        <v>-119.61900000000014</v>
      </c>
      <c r="G10" s="11">
        <f t="shared" si="0"/>
        <v>-3.4871700687411504</v>
      </c>
      <c r="H10" s="129" t="s">
        <v>169</v>
      </c>
    </row>
    <row r="11" spans="1:8" s="10" customFormat="1" ht="27.75" customHeight="1">
      <c r="A11" s="45" t="s">
        <v>8</v>
      </c>
      <c r="B11" s="5" t="s">
        <v>114</v>
      </c>
      <c r="C11" s="4" t="s">
        <v>2</v>
      </c>
      <c r="D11" s="25">
        <f>D12+D13</f>
        <v>14747.48</v>
      </c>
      <c r="E11" s="25">
        <f>E12+E13</f>
        <v>11817.872000000001</v>
      </c>
      <c r="F11" s="25">
        <f t="shared" si="1"/>
        <v>-2929.6079999999984</v>
      </c>
      <c r="G11" s="35">
        <f t="shared" si="0"/>
        <v>-19.865143061729867</v>
      </c>
      <c r="H11" s="155" t="s">
        <v>181</v>
      </c>
    </row>
    <row r="12" spans="1:8" s="10" customFormat="1" ht="27.75" customHeight="1">
      <c r="A12" s="46" t="s">
        <v>9</v>
      </c>
      <c r="B12" s="70" t="s">
        <v>10</v>
      </c>
      <c r="C12" s="8" t="s">
        <v>2</v>
      </c>
      <c r="D12" s="6">
        <v>13419</v>
      </c>
      <c r="E12" s="6">
        <v>10748.156</v>
      </c>
      <c r="F12" s="6">
        <f>E12-D12</f>
        <v>-2670.843999999999</v>
      </c>
      <c r="G12" s="11">
        <f t="shared" si="0"/>
        <v>-19.90345033161934</v>
      </c>
      <c r="H12" s="156"/>
    </row>
    <row r="13" spans="1:8" ht="27.75" customHeight="1">
      <c r="A13" s="46" t="s">
        <v>11</v>
      </c>
      <c r="B13" s="70" t="s">
        <v>12</v>
      </c>
      <c r="C13" s="8" t="s">
        <v>2</v>
      </c>
      <c r="D13" s="6">
        <v>1328.48</v>
      </c>
      <c r="E13" s="6">
        <v>1069.716</v>
      </c>
      <c r="F13" s="6">
        <f t="shared" si="1"/>
        <v>-258.7640000000001</v>
      </c>
      <c r="G13" s="11">
        <f t="shared" si="0"/>
        <v>-19.478200650367356</v>
      </c>
      <c r="H13" s="157"/>
    </row>
    <row r="14" spans="1:8" s="10" customFormat="1" ht="27.75" customHeight="1">
      <c r="A14" s="45" t="s">
        <v>13</v>
      </c>
      <c r="B14" s="5" t="s">
        <v>14</v>
      </c>
      <c r="C14" s="4" t="s">
        <v>2</v>
      </c>
      <c r="D14" s="25">
        <v>9032.9</v>
      </c>
      <c r="E14" s="25">
        <v>8526.705</v>
      </c>
      <c r="F14" s="25">
        <f t="shared" si="1"/>
        <v>-506.1949999999997</v>
      </c>
      <c r="G14" s="35">
        <f t="shared" si="0"/>
        <v>-5.603903508286365</v>
      </c>
      <c r="H14" s="121"/>
    </row>
    <row r="15" spans="1:8" ht="27.75" customHeight="1">
      <c r="A15" s="45" t="s">
        <v>15</v>
      </c>
      <c r="B15" s="5" t="s">
        <v>76</v>
      </c>
      <c r="C15" s="8" t="s">
        <v>2</v>
      </c>
      <c r="D15" s="25">
        <f>D16</f>
        <v>0</v>
      </c>
      <c r="E15" s="25">
        <f>E16</f>
        <v>0</v>
      </c>
      <c r="F15" s="6">
        <f t="shared" si="1"/>
        <v>0</v>
      </c>
      <c r="G15" s="11"/>
      <c r="H15" s="121"/>
    </row>
    <row r="16" spans="1:8" ht="27.75" customHeight="1">
      <c r="A16" s="46" t="s">
        <v>56</v>
      </c>
      <c r="B16" s="7" t="s">
        <v>57</v>
      </c>
      <c r="C16" s="8" t="s">
        <v>2</v>
      </c>
      <c r="D16" s="6">
        <v>0</v>
      </c>
      <c r="E16" s="25"/>
      <c r="F16" s="6">
        <f t="shared" si="1"/>
        <v>0</v>
      </c>
      <c r="G16" s="11"/>
      <c r="H16" s="121"/>
    </row>
    <row r="17" spans="1:8" s="10" customFormat="1" ht="27.75" customHeight="1">
      <c r="A17" s="45" t="s">
        <v>17</v>
      </c>
      <c r="B17" s="5" t="s">
        <v>116</v>
      </c>
      <c r="C17" s="4" t="s">
        <v>2</v>
      </c>
      <c r="D17" s="25">
        <f>D18+D19+D20+D21+D22+D23+D24</f>
        <v>1511.8000000000002</v>
      </c>
      <c r="E17" s="25">
        <f>SUM(E18:E27)</f>
        <v>940.9597</v>
      </c>
      <c r="F17" s="25">
        <f t="shared" si="1"/>
        <v>-570.8403000000002</v>
      </c>
      <c r="G17" s="35">
        <f t="shared" si="0"/>
        <v>-37.75898266966531</v>
      </c>
      <c r="H17" s="129" t="s">
        <v>193</v>
      </c>
    </row>
    <row r="18" spans="1:8" s="10" customFormat="1" ht="27.75" customHeight="1">
      <c r="A18" s="46" t="s">
        <v>18</v>
      </c>
      <c r="B18" s="70" t="s">
        <v>16</v>
      </c>
      <c r="C18" s="8" t="s">
        <v>2</v>
      </c>
      <c r="D18" s="6">
        <v>12.7</v>
      </c>
      <c r="E18" s="6">
        <v>69.309</v>
      </c>
      <c r="F18" s="6">
        <f t="shared" si="1"/>
        <v>56.608999999999995</v>
      </c>
      <c r="G18" s="11">
        <f t="shared" si="0"/>
        <v>445.740157480315</v>
      </c>
      <c r="H18" s="129" t="s">
        <v>165</v>
      </c>
    </row>
    <row r="19" spans="1:8" ht="27.75" customHeight="1">
      <c r="A19" s="46" t="s">
        <v>46</v>
      </c>
      <c r="B19" s="70" t="s">
        <v>61</v>
      </c>
      <c r="C19" s="8" t="s">
        <v>2</v>
      </c>
      <c r="D19" s="6">
        <v>117.8</v>
      </c>
      <c r="E19" s="6">
        <v>118.776</v>
      </c>
      <c r="F19" s="6">
        <f t="shared" si="1"/>
        <v>0.9759999999999991</v>
      </c>
      <c r="G19" s="11">
        <f t="shared" si="0"/>
        <v>0.8285229202037385</v>
      </c>
      <c r="H19" s="129"/>
    </row>
    <row r="20" spans="1:8" ht="27.75" customHeight="1">
      <c r="A20" s="46" t="s">
        <v>48</v>
      </c>
      <c r="B20" s="7" t="s">
        <v>49</v>
      </c>
      <c r="C20" s="8" t="s">
        <v>2</v>
      </c>
      <c r="D20" s="6">
        <v>87.2</v>
      </c>
      <c r="E20" s="6">
        <v>115.057</v>
      </c>
      <c r="F20" s="6">
        <f t="shared" si="1"/>
        <v>27.857</v>
      </c>
      <c r="G20" s="11">
        <f t="shared" si="0"/>
        <v>31.94610091743121</v>
      </c>
      <c r="H20" s="129" t="s">
        <v>165</v>
      </c>
    </row>
    <row r="21" spans="1:8" s="43" customFormat="1" ht="27.75" customHeight="1">
      <c r="A21" s="47" t="s">
        <v>97</v>
      </c>
      <c r="B21" s="82" t="s">
        <v>152</v>
      </c>
      <c r="C21" s="38"/>
      <c r="D21" s="39">
        <v>991</v>
      </c>
      <c r="E21" s="39">
        <v>237.027</v>
      </c>
      <c r="F21" s="39">
        <f t="shared" si="1"/>
        <v>-753.973</v>
      </c>
      <c r="G21" s="40">
        <f t="shared" si="0"/>
        <v>-76.08203834510596</v>
      </c>
      <c r="H21" s="129" t="s">
        <v>193</v>
      </c>
    </row>
    <row r="22" spans="1:8" ht="34.5" customHeight="1">
      <c r="A22" s="46" t="s">
        <v>98</v>
      </c>
      <c r="B22" s="7" t="s">
        <v>155</v>
      </c>
      <c r="C22" s="8"/>
      <c r="D22" s="6">
        <v>104.5</v>
      </c>
      <c r="E22" s="6">
        <v>128.106</v>
      </c>
      <c r="F22" s="6">
        <f t="shared" si="1"/>
        <v>23.605999999999995</v>
      </c>
      <c r="G22" s="11">
        <f t="shared" si="0"/>
        <v>22.589473684210517</v>
      </c>
      <c r="H22" s="129" t="s">
        <v>165</v>
      </c>
    </row>
    <row r="23" spans="1:8" ht="27.75" customHeight="1">
      <c r="A23" s="46" t="s">
        <v>99</v>
      </c>
      <c r="B23" s="7" t="s">
        <v>148</v>
      </c>
      <c r="C23" s="8"/>
      <c r="D23" s="6">
        <v>178.7</v>
      </c>
      <c r="E23" s="6">
        <v>225.871</v>
      </c>
      <c r="F23" s="6">
        <f t="shared" si="1"/>
        <v>47.17100000000002</v>
      </c>
      <c r="G23" s="11">
        <f t="shared" si="0"/>
        <v>26.396754336877464</v>
      </c>
      <c r="H23" s="129" t="s">
        <v>165</v>
      </c>
    </row>
    <row r="24" spans="1:8" s="43" customFormat="1" ht="27.75" customHeight="1">
      <c r="A24" s="47" t="s">
        <v>100</v>
      </c>
      <c r="B24" s="82" t="s">
        <v>150</v>
      </c>
      <c r="C24" s="38"/>
      <c r="D24" s="39">
        <v>19.9</v>
      </c>
      <c r="E24" s="39">
        <v>46.8137</v>
      </c>
      <c r="F24" s="39">
        <f t="shared" si="1"/>
        <v>26.9137</v>
      </c>
      <c r="G24" s="40">
        <f t="shared" si="0"/>
        <v>135.24472361809043</v>
      </c>
      <c r="H24" s="129" t="s">
        <v>164</v>
      </c>
    </row>
    <row r="25" spans="1:8" ht="27.75" customHeight="1" hidden="1">
      <c r="A25" s="46"/>
      <c r="B25" s="7" t="s">
        <v>157</v>
      </c>
      <c r="C25" s="8"/>
      <c r="D25" s="6"/>
      <c r="E25" s="6"/>
      <c r="F25" s="6"/>
      <c r="G25" s="11"/>
      <c r="H25" s="124"/>
    </row>
    <row r="26" spans="1:8" ht="27.75" customHeight="1" hidden="1">
      <c r="A26" s="46" t="s">
        <v>101</v>
      </c>
      <c r="B26" s="7" t="s">
        <v>130</v>
      </c>
      <c r="C26" s="8"/>
      <c r="D26" s="6"/>
      <c r="E26" s="6"/>
      <c r="F26" s="6"/>
      <c r="G26" s="11"/>
      <c r="H26" s="123"/>
    </row>
    <row r="27" spans="1:8" ht="27.75" customHeight="1" hidden="1">
      <c r="A27" s="46" t="s">
        <v>102</v>
      </c>
      <c r="B27" s="7" t="s">
        <v>134</v>
      </c>
      <c r="C27" s="8"/>
      <c r="D27" s="6"/>
      <c r="E27" s="6"/>
      <c r="F27" s="6"/>
      <c r="G27" s="11"/>
      <c r="H27" s="120"/>
    </row>
    <row r="28" spans="1:8" s="10" customFormat="1" ht="27.75" customHeight="1">
      <c r="A28" s="45" t="s">
        <v>31</v>
      </c>
      <c r="B28" s="5" t="s">
        <v>78</v>
      </c>
      <c r="C28" s="4" t="s">
        <v>2</v>
      </c>
      <c r="D28" s="25">
        <f>D29+D37</f>
        <v>5461.96</v>
      </c>
      <c r="E28" s="25">
        <f>E29+E37</f>
        <v>5634.664000000001</v>
      </c>
      <c r="F28" s="25">
        <f t="shared" si="1"/>
        <v>172.70400000000063</v>
      </c>
      <c r="G28" s="35">
        <f t="shared" si="0"/>
        <v>3.161941867022094</v>
      </c>
      <c r="H28" s="129"/>
    </row>
    <row r="29" spans="1:8" s="10" customFormat="1" ht="24" customHeight="1">
      <c r="A29" s="45" t="s">
        <v>27</v>
      </c>
      <c r="B29" s="5" t="s">
        <v>117</v>
      </c>
      <c r="C29" s="4" t="s">
        <v>2</v>
      </c>
      <c r="D29" s="25">
        <f>D30+D31+D32+D33+D34+D35+D36</f>
        <v>1839.3599999999997</v>
      </c>
      <c r="E29" s="25">
        <f>E30+E31+E32+E33+E34+E35+E36</f>
        <v>2012.064</v>
      </c>
      <c r="F29" s="25">
        <f t="shared" si="1"/>
        <v>172.7040000000004</v>
      </c>
      <c r="G29" s="35">
        <v>4.4</v>
      </c>
      <c r="H29" s="155"/>
    </row>
    <row r="30" spans="1:8" ht="22.5" customHeight="1">
      <c r="A30" s="46" t="s">
        <v>32</v>
      </c>
      <c r="B30" s="7" t="s">
        <v>70</v>
      </c>
      <c r="C30" s="8" t="s">
        <v>2</v>
      </c>
      <c r="D30" s="6">
        <v>961.06</v>
      </c>
      <c r="E30" s="6">
        <v>988.38</v>
      </c>
      <c r="F30" s="6">
        <f t="shared" si="1"/>
        <v>27.32000000000005</v>
      </c>
      <c r="G30" s="11">
        <f t="shared" si="0"/>
        <v>2.8426945247955473</v>
      </c>
      <c r="H30" s="156"/>
    </row>
    <row r="31" spans="1:8" ht="22.5" customHeight="1">
      <c r="A31" s="46" t="s">
        <v>33</v>
      </c>
      <c r="B31" s="7" t="s">
        <v>12</v>
      </c>
      <c r="C31" s="8" t="s">
        <v>2</v>
      </c>
      <c r="D31" s="6">
        <v>95.1</v>
      </c>
      <c r="E31" s="6">
        <v>97.85</v>
      </c>
      <c r="F31" s="6">
        <f t="shared" si="1"/>
        <v>2.75</v>
      </c>
      <c r="G31" s="11">
        <f t="shared" si="0"/>
        <v>2.891692954784446</v>
      </c>
      <c r="H31" s="157"/>
    </row>
    <row r="32" spans="1:8" ht="22.5" customHeight="1">
      <c r="A32" s="46" t="s">
        <v>34</v>
      </c>
      <c r="B32" s="7" t="s">
        <v>60</v>
      </c>
      <c r="C32" s="8"/>
      <c r="D32" s="6">
        <v>90</v>
      </c>
      <c r="E32" s="6">
        <v>90</v>
      </c>
      <c r="F32" s="6">
        <f t="shared" si="1"/>
        <v>0</v>
      </c>
      <c r="G32" s="11"/>
      <c r="H32" s="129"/>
    </row>
    <row r="33" spans="1:8" ht="22.5" customHeight="1">
      <c r="A33" s="46" t="s">
        <v>35</v>
      </c>
      <c r="B33" s="7" t="s">
        <v>14</v>
      </c>
      <c r="C33" s="8" t="s">
        <v>2</v>
      </c>
      <c r="D33" s="6">
        <v>37.8</v>
      </c>
      <c r="E33" s="6">
        <v>37.8</v>
      </c>
      <c r="F33" s="6">
        <f t="shared" si="1"/>
        <v>0</v>
      </c>
      <c r="G33" s="11"/>
      <c r="H33" s="121"/>
    </row>
    <row r="34" spans="1:8" ht="40.5" customHeight="1">
      <c r="A34" s="46" t="s">
        <v>36</v>
      </c>
      <c r="B34" s="7" t="s">
        <v>141</v>
      </c>
      <c r="C34" s="8"/>
      <c r="D34" s="6">
        <v>50</v>
      </c>
      <c r="E34" s="6">
        <v>50.4</v>
      </c>
      <c r="F34" s="6">
        <f t="shared" si="1"/>
        <v>0.3999999999999986</v>
      </c>
      <c r="G34" s="11">
        <f t="shared" si="0"/>
        <v>0.7999999999999972</v>
      </c>
      <c r="H34" s="129"/>
    </row>
    <row r="35" spans="1:8" ht="36" customHeight="1">
      <c r="A35" s="46" t="s">
        <v>37</v>
      </c>
      <c r="B35" s="70" t="s">
        <v>53</v>
      </c>
      <c r="C35" s="8" t="s">
        <v>2</v>
      </c>
      <c r="D35" s="6">
        <v>7.8</v>
      </c>
      <c r="E35" s="6">
        <v>9.334</v>
      </c>
      <c r="F35" s="6">
        <f t="shared" si="1"/>
        <v>1.5339999999999998</v>
      </c>
      <c r="G35" s="11">
        <f t="shared" si="0"/>
        <v>19.666666666666657</v>
      </c>
      <c r="H35" s="129" t="s">
        <v>188</v>
      </c>
    </row>
    <row r="36" spans="1:8" s="43" customFormat="1" ht="24" customHeight="1">
      <c r="A36" s="47" t="s">
        <v>38</v>
      </c>
      <c r="B36" s="44" t="s">
        <v>62</v>
      </c>
      <c r="C36" s="38"/>
      <c r="D36" s="39">
        <v>597.6</v>
      </c>
      <c r="E36" s="39">
        <v>738.3</v>
      </c>
      <c r="F36" s="39">
        <f t="shared" si="1"/>
        <v>140.69999999999993</v>
      </c>
      <c r="G36" s="40">
        <f t="shared" si="0"/>
        <v>23.544176706827287</v>
      </c>
      <c r="H36" s="129" t="s">
        <v>164</v>
      </c>
    </row>
    <row r="37" spans="1:8" s="10" customFormat="1" ht="24" customHeight="1">
      <c r="A37" s="45">
        <v>7</v>
      </c>
      <c r="B37" s="90" t="s">
        <v>108</v>
      </c>
      <c r="C37" s="4"/>
      <c r="D37" s="25">
        <f>D38+D39</f>
        <v>3622.6000000000004</v>
      </c>
      <c r="E37" s="25">
        <f>E38+E39</f>
        <v>3622.6000000000004</v>
      </c>
      <c r="F37" s="25"/>
      <c r="G37" s="35"/>
      <c r="H37" s="116"/>
    </row>
    <row r="38" spans="1:8" ht="24" customHeight="1">
      <c r="A38" s="46" t="s">
        <v>63</v>
      </c>
      <c r="B38" s="70" t="s">
        <v>10</v>
      </c>
      <c r="C38" s="8"/>
      <c r="D38" s="6">
        <v>3296.3</v>
      </c>
      <c r="E38" s="6">
        <v>3296.3</v>
      </c>
      <c r="F38" s="6"/>
      <c r="G38" s="11"/>
      <c r="H38" s="8"/>
    </row>
    <row r="39" spans="1:8" ht="24" customHeight="1">
      <c r="A39" s="46" t="s">
        <v>109</v>
      </c>
      <c r="B39" s="70" t="s">
        <v>12</v>
      </c>
      <c r="C39" s="8"/>
      <c r="D39" s="6">
        <v>326.3</v>
      </c>
      <c r="E39" s="6">
        <v>326.3</v>
      </c>
      <c r="F39" s="6"/>
      <c r="G39" s="11"/>
      <c r="H39" s="129"/>
    </row>
    <row r="40" spans="1:8" s="10" customFormat="1" ht="26.25" customHeight="1">
      <c r="A40" s="45" t="s">
        <v>19</v>
      </c>
      <c r="B40" s="5" t="s">
        <v>20</v>
      </c>
      <c r="C40" s="4" t="s">
        <v>2</v>
      </c>
      <c r="D40" s="25">
        <f>D5+D28</f>
        <v>37673.5</v>
      </c>
      <c r="E40" s="25">
        <f>E5+E28</f>
        <v>33588.0707</v>
      </c>
      <c r="F40" s="25">
        <f t="shared" si="1"/>
        <v>-4085.4293000000034</v>
      </c>
      <c r="G40" s="35">
        <f>E40/D40*100-100</f>
        <v>-10.844305148181093</v>
      </c>
      <c r="H40" s="116" t="s">
        <v>168</v>
      </c>
    </row>
    <row r="41" spans="1:8" s="10" customFormat="1" ht="24.75" customHeight="1">
      <c r="A41" s="45" t="s">
        <v>21</v>
      </c>
      <c r="B41" s="5" t="s">
        <v>22</v>
      </c>
      <c r="C41" s="4" t="s">
        <v>2</v>
      </c>
      <c r="D41" s="25">
        <f>D42-D40</f>
        <v>0</v>
      </c>
      <c r="E41" s="25">
        <f>E42-E40</f>
        <v>-2286.340699999997</v>
      </c>
      <c r="F41" s="25"/>
      <c r="G41" s="35"/>
      <c r="H41" s="1"/>
    </row>
    <row r="42" spans="1:8" s="10" customFormat="1" ht="30.75" customHeight="1">
      <c r="A42" s="45" t="s">
        <v>23</v>
      </c>
      <c r="B42" s="5" t="s">
        <v>24</v>
      </c>
      <c r="C42" s="1" t="s">
        <v>2</v>
      </c>
      <c r="D42" s="25">
        <v>37673.5</v>
      </c>
      <c r="E42" s="25">
        <v>31301.73</v>
      </c>
      <c r="F42" s="25">
        <f t="shared" si="1"/>
        <v>-6371.77</v>
      </c>
      <c r="G42" s="35">
        <f t="shared" si="0"/>
        <v>-16.91313522767993</v>
      </c>
      <c r="H42" s="129" t="s">
        <v>170</v>
      </c>
    </row>
    <row r="43" spans="1:8" s="10" customFormat="1" ht="24.75" customHeight="1">
      <c r="A43" s="45" t="s">
        <v>25</v>
      </c>
      <c r="B43" s="5" t="s">
        <v>118</v>
      </c>
      <c r="C43" s="1" t="s">
        <v>119</v>
      </c>
      <c r="D43" s="92">
        <v>134.514</v>
      </c>
      <c r="E43" s="25">
        <v>111.752</v>
      </c>
      <c r="F43" s="25">
        <f t="shared" si="1"/>
        <v>-22.762000000000015</v>
      </c>
      <c r="G43" s="35">
        <f t="shared" si="0"/>
        <v>-16.921658712104332</v>
      </c>
      <c r="H43" s="129" t="s">
        <v>196</v>
      </c>
    </row>
    <row r="44" spans="1:8" s="10" customFormat="1" ht="23.25" customHeight="1">
      <c r="A44" s="45" t="s">
        <v>26</v>
      </c>
      <c r="B44" s="5" t="s">
        <v>142</v>
      </c>
      <c r="C44" s="1"/>
      <c r="D44" s="25"/>
      <c r="E44" s="25"/>
      <c r="F44" s="25"/>
      <c r="G44" s="35"/>
      <c r="H44" s="37"/>
    </row>
    <row r="45" spans="1:8" s="10" customFormat="1" ht="24" customHeight="1">
      <c r="A45" s="23" t="s">
        <v>112</v>
      </c>
      <c r="B45" s="5" t="s">
        <v>120</v>
      </c>
      <c r="C45" s="1" t="s">
        <v>86</v>
      </c>
      <c r="D45" s="25">
        <v>280.1</v>
      </c>
      <c r="E45" s="25">
        <v>280.1</v>
      </c>
      <c r="F45" s="25"/>
      <c r="G45" s="35"/>
      <c r="H45" s="37"/>
    </row>
  </sheetData>
  <sheetProtection/>
  <mergeCells count="30">
    <mergeCell ref="H11:H13"/>
    <mergeCell ref="H29:H31"/>
    <mergeCell ref="H7:H8"/>
    <mergeCell ref="EH2:EO2"/>
    <mergeCell ref="EP2:EW2"/>
    <mergeCell ref="EX2:FE2"/>
    <mergeCell ref="DB2:DI2"/>
    <mergeCell ref="DJ2:DQ2"/>
    <mergeCell ref="DR2:DY2"/>
    <mergeCell ref="DZ2:EG2"/>
    <mergeCell ref="D3:D4"/>
    <mergeCell ref="E3:E4"/>
    <mergeCell ref="F3:G3"/>
    <mergeCell ref="H3:H4"/>
    <mergeCell ref="CL2:CS2"/>
    <mergeCell ref="CT2:DA2"/>
    <mergeCell ref="AP2:AW2"/>
    <mergeCell ref="AX2:BE2"/>
    <mergeCell ref="BF2:BM2"/>
    <mergeCell ref="BN2:BU2"/>
    <mergeCell ref="A2:A4"/>
    <mergeCell ref="B2:B4"/>
    <mergeCell ref="C2:C4"/>
    <mergeCell ref="A1:F1"/>
    <mergeCell ref="BV2:CC2"/>
    <mergeCell ref="CD2:CK2"/>
    <mergeCell ref="J2:Q2"/>
    <mergeCell ref="R2:Y2"/>
    <mergeCell ref="Z2:AG2"/>
    <mergeCell ref="AH2:AO2"/>
  </mergeCells>
  <printOptions/>
  <pageMargins left="0.7086614173228347" right="0.5118110236220472" top="0.9448818897637796" bottom="0.35433070866141736" header="0.31496062992125984" footer="0.31496062992125984"/>
  <pageSetup horizontalDpi="600" verticalDpi="600" orientation="landscape" paperSize="9" scale="65" r:id="rId1"/>
  <rowBreaks count="1" manualBreakCount="1">
    <brk id="2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K60"/>
  <sheetViews>
    <sheetView view="pageBreakPreview" zoomScale="68" zoomScaleNormal="71" zoomScaleSheetLayoutView="68" zoomScalePageLayoutView="0" workbookViewId="0" topLeftCell="F47">
      <selection activeCell="A60" sqref="A60:IV82"/>
    </sheetView>
  </sheetViews>
  <sheetFormatPr defaultColWidth="9.140625" defaultRowHeight="12.75"/>
  <cols>
    <col min="1" max="1" width="6.421875" style="48" customWidth="1"/>
    <col min="2" max="2" width="52.140625" style="20" customWidth="1"/>
    <col min="3" max="3" width="11.7109375" style="3" customWidth="1"/>
    <col min="4" max="4" width="15.8515625" style="21" customWidth="1"/>
    <col min="5" max="5" width="15.8515625" style="22" customWidth="1"/>
    <col min="6" max="6" width="15.00390625" style="22" customWidth="1"/>
    <col min="7" max="7" width="16.00390625" style="18" customWidth="1"/>
    <col min="8" max="8" width="32.8515625" style="19" customWidth="1"/>
    <col min="9" max="9" width="6.8515625" style="19" customWidth="1"/>
    <col min="10" max="10" width="53.28125" style="19" customWidth="1"/>
    <col min="11" max="11" width="10.00390625" style="19" customWidth="1"/>
    <col min="12" max="12" width="16.421875" style="19" customWidth="1"/>
    <col min="13" max="13" width="17.421875" style="19" customWidth="1"/>
    <col min="14" max="14" width="17.140625" style="19" customWidth="1"/>
    <col min="15" max="15" width="13.8515625" style="19" customWidth="1"/>
    <col min="16" max="16" width="34.00390625" style="19" customWidth="1"/>
    <col min="17" max="17" width="7.7109375" style="19" customWidth="1"/>
    <col min="18" max="18" width="56.7109375" style="19" customWidth="1"/>
    <col min="19" max="19" width="10.8515625" style="19" customWidth="1"/>
    <col min="20" max="20" width="16.7109375" style="19" customWidth="1"/>
    <col min="21" max="21" width="16.28125" style="19" customWidth="1"/>
    <col min="22" max="22" width="16.421875" style="19" customWidth="1"/>
    <col min="23" max="23" width="13.28125" style="19" customWidth="1"/>
    <col min="24" max="24" width="30.57421875" style="19" customWidth="1"/>
    <col min="25" max="25" width="7.7109375" style="19" customWidth="1"/>
    <col min="26" max="26" width="52.140625" style="19" customWidth="1"/>
    <col min="27" max="27" width="9.140625" style="19" customWidth="1"/>
    <col min="28" max="28" width="15.7109375" style="19" customWidth="1"/>
    <col min="29" max="29" width="17.28125" style="19" customWidth="1"/>
    <col min="30" max="30" width="16.421875" style="19" customWidth="1"/>
    <col min="31" max="31" width="14.140625" style="61" customWidth="1"/>
    <col min="32" max="32" width="33.28125" style="19" customWidth="1"/>
    <col min="33" max="33" width="8.00390625" style="19" customWidth="1"/>
    <col min="34" max="34" width="51.421875" style="19" customWidth="1"/>
    <col min="35" max="35" width="10.57421875" style="19" customWidth="1"/>
    <col min="36" max="36" width="16.57421875" style="19" customWidth="1"/>
    <col min="37" max="37" width="18.00390625" style="19" customWidth="1"/>
    <col min="38" max="38" width="16.00390625" style="19" customWidth="1"/>
    <col min="39" max="39" width="12.28125" style="19" customWidth="1"/>
    <col min="40" max="40" width="31.140625" style="19" customWidth="1"/>
    <col min="41" max="41" width="9.140625" style="19" customWidth="1"/>
    <col min="42" max="42" width="51.57421875" style="19" customWidth="1"/>
    <col min="43" max="43" width="13.421875" style="19" customWidth="1"/>
    <col min="44" max="45" width="16.7109375" style="19" customWidth="1"/>
    <col min="46" max="46" width="16.140625" style="19" customWidth="1"/>
    <col min="47" max="47" width="10.421875" style="19" customWidth="1"/>
    <col min="48" max="48" width="18.7109375" style="19" customWidth="1"/>
    <col min="49" max="103" width="9.140625" style="19" customWidth="1"/>
    <col min="104" max="16384" width="9.140625" style="3" customWidth="1"/>
  </cols>
  <sheetData>
    <row r="1" spans="1:48" ht="33" customHeight="1">
      <c r="A1" s="50" t="s">
        <v>199</v>
      </c>
      <c r="B1" s="50"/>
      <c r="C1" s="50"/>
      <c r="D1" s="50"/>
      <c r="E1" s="24"/>
      <c r="F1" s="24"/>
      <c r="G1" s="24"/>
      <c r="H1" s="24"/>
      <c r="I1" s="50" t="s">
        <v>81</v>
      </c>
      <c r="J1" s="50"/>
      <c r="K1" s="50"/>
      <c r="L1" s="50"/>
      <c r="M1" s="24"/>
      <c r="O1" s="51"/>
      <c r="P1" s="51"/>
      <c r="Q1" s="50" t="s">
        <v>93</v>
      </c>
      <c r="R1" s="51"/>
      <c r="S1" s="51"/>
      <c r="T1" s="51"/>
      <c r="U1" s="51"/>
      <c r="V1" s="50"/>
      <c r="W1" s="50"/>
      <c r="X1" s="24"/>
      <c r="Y1" s="161" t="s">
        <v>113</v>
      </c>
      <c r="Z1" s="161"/>
      <c r="AA1" s="161"/>
      <c r="AB1" s="161"/>
      <c r="AC1" s="24"/>
      <c r="AD1" s="24"/>
      <c r="AE1" s="57"/>
      <c r="AF1" s="24"/>
      <c r="AG1" s="161" t="s">
        <v>94</v>
      </c>
      <c r="AH1" s="161"/>
      <c r="AI1" s="161"/>
      <c r="AJ1" s="161"/>
      <c r="AK1" s="161"/>
      <c r="AL1" s="24"/>
      <c r="AM1" s="24"/>
      <c r="AN1" s="24"/>
      <c r="AO1" s="161" t="s">
        <v>144</v>
      </c>
      <c r="AP1" s="161"/>
      <c r="AQ1" s="161"/>
      <c r="AR1" s="161"/>
      <c r="AS1" s="161"/>
      <c r="AT1" s="24"/>
      <c r="AU1" s="24"/>
      <c r="AV1" s="24"/>
    </row>
    <row r="2" spans="1:167" ht="15" customHeight="1">
      <c r="A2" s="146" t="s">
        <v>125</v>
      </c>
      <c r="B2" s="143" t="s">
        <v>29</v>
      </c>
      <c r="C2" s="148" t="s">
        <v>84</v>
      </c>
      <c r="D2" s="31" t="s">
        <v>89</v>
      </c>
      <c r="E2" s="27" t="s">
        <v>30</v>
      </c>
      <c r="F2" s="27"/>
      <c r="G2" s="27"/>
      <c r="H2" s="28"/>
      <c r="I2" s="146" t="s">
        <v>125</v>
      </c>
      <c r="J2" s="143" t="s">
        <v>29</v>
      </c>
      <c r="K2" s="148" t="s">
        <v>84</v>
      </c>
      <c r="L2" s="31" t="s">
        <v>89</v>
      </c>
      <c r="M2" s="27" t="s">
        <v>30</v>
      </c>
      <c r="N2" s="27"/>
      <c r="O2" s="27"/>
      <c r="P2" s="28"/>
      <c r="Q2" s="146" t="s">
        <v>123</v>
      </c>
      <c r="R2" s="143" t="s">
        <v>29</v>
      </c>
      <c r="S2" s="148" t="s">
        <v>84</v>
      </c>
      <c r="T2" s="31" t="s">
        <v>89</v>
      </c>
      <c r="U2" s="27" t="s">
        <v>30</v>
      </c>
      <c r="V2" s="27"/>
      <c r="W2" s="63"/>
      <c r="X2" s="28"/>
      <c r="Y2" s="146" t="s">
        <v>122</v>
      </c>
      <c r="Z2" s="143" t="s">
        <v>29</v>
      </c>
      <c r="AA2" s="148" t="s">
        <v>84</v>
      </c>
      <c r="AB2" s="31" t="s">
        <v>89</v>
      </c>
      <c r="AC2" s="27" t="s">
        <v>30</v>
      </c>
      <c r="AD2" s="27"/>
      <c r="AE2" s="58"/>
      <c r="AF2" s="28"/>
      <c r="AG2" s="146" t="s">
        <v>124</v>
      </c>
      <c r="AH2" s="143" t="s">
        <v>29</v>
      </c>
      <c r="AI2" s="148" t="s">
        <v>84</v>
      </c>
      <c r="AJ2" s="31" t="s">
        <v>89</v>
      </c>
      <c r="AK2" s="27" t="s">
        <v>30</v>
      </c>
      <c r="AL2" s="27"/>
      <c r="AM2" s="27"/>
      <c r="AN2" s="28"/>
      <c r="AO2" s="146" t="s">
        <v>124</v>
      </c>
      <c r="AP2" s="143" t="s">
        <v>29</v>
      </c>
      <c r="AQ2" s="148" t="s">
        <v>84</v>
      </c>
      <c r="AR2" s="31" t="s">
        <v>89</v>
      </c>
      <c r="AS2" s="27" t="s">
        <v>30</v>
      </c>
      <c r="AT2" s="27"/>
      <c r="AU2" s="27"/>
      <c r="AV2" s="28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</row>
    <row r="3" spans="1:48" ht="48" customHeight="1">
      <c r="A3" s="147"/>
      <c r="B3" s="143"/>
      <c r="C3" s="143"/>
      <c r="D3" s="149" t="s">
        <v>88</v>
      </c>
      <c r="E3" s="151" t="s">
        <v>72</v>
      </c>
      <c r="F3" s="54" t="s">
        <v>139</v>
      </c>
      <c r="G3" s="52"/>
      <c r="H3" s="142" t="s">
        <v>69</v>
      </c>
      <c r="I3" s="147"/>
      <c r="J3" s="143"/>
      <c r="K3" s="143"/>
      <c r="L3" s="149" t="s">
        <v>88</v>
      </c>
      <c r="M3" s="151" t="s">
        <v>72</v>
      </c>
      <c r="N3" s="54" t="s">
        <v>139</v>
      </c>
      <c r="O3" s="52"/>
      <c r="P3" s="142" t="s">
        <v>69</v>
      </c>
      <c r="Q3" s="147"/>
      <c r="R3" s="143"/>
      <c r="S3" s="143"/>
      <c r="T3" s="149" t="s">
        <v>88</v>
      </c>
      <c r="U3" s="151" t="s">
        <v>72</v>
      </c>
      <c r="V3" s="53" t="s">
        <v>138</v>
      </c>
      <c r="W3" s="64"/>
      <c r="X3" s="142" t="s">
        <v>69</v>
      </c>
      <c r="Y3" s="147"/>
      <c r="Z3" s="143"/>
      <c r="AA3" s="143"/>
      <c r="AB3" s="149" t="s">
        <v>88</v>
      </c>
      <c r="AC3" s="151" t="s">
        <v>72</v>
      </c>
      <c r="AD3" s="53" t="s">
        <v>140</v>
      </c>
      <c r="AE3" s="59"/>
      <c r="AF3" s="142" t="s">
        <v>69</v>
      </c>
      <c r="AG3" s="147"/>
      <c r="AH3" s="143"/>
      <c r="AI3" s="143"/>
      <c r="AJ3" s="149" t="s">
        <v>128</v>
      </c>
      <c r="AK3" s="151" t="s">
        <v>72</v>
      </c>
      <c r="AL3" s="145" t="s">
        <v>82</v>
      </c>
      <c r="AM3" s="145"/>
      <c r="AN3" s="142" t="s">
        <v>69</v>
      </c>
      <c r="AO3" s="147"/>
      <c r="AP3" s="143"/>
      <c r="AQ3" s="143"/>
      <c r="AR3" s="149" t="s">
        <v>128</v>
      </c>
      <c r="AS3" s="151" t="s">
        <v>72</v>
      </c>
      <c r="AT3" s="145" t="s">
        <v>82</v>
      </c>
      <c r="AU3" s="145"/>
      <c r="AV3" s="142" t="s">
        <v>69</v>
      </c>
    </row>
    <row r="4" spans="1:48" ht="15" customHeight="1">
      <c r="A4" s="142"/>
      <c r="B4" s="143"/>
      <c r="C4" s="143"/>
      <c r="D4" s="150"/>
      <c r="E4" s="152"/>
      <c r="F4" s="26" t="s">
        <v>83</v>
      </c>
      <c r="G4" s="26" t="s">
        <v>71</v>
      </c>
      <c r="H4" s="143"/>
      <c r="I4" s="142"/>
      <c r="J4" s="143"/>
      <c r="K4" s="143"/>
      <c r="L4" s="150"/>
      <c r="M4" s="152"/>
      <c r="N4" s="26" t="s">
        <v>83</v>
      </c>
      <c r="O4" s="26" t="s">
        <v>71</v>
      </c>
      <c r="P4" s="143"/>
      <c r="Q4" s="142"/>
      <c r="R4" s="143"/>
      <c r="S4" s="143"/>
      <c r="T4" s="150"/>
      <c r="U4" s="152"/>
      <c r="V4" s="26" t="s">
        <v>83</v>
      </c>
      <c r="W4" s="65" t="s">
        <v>71</v>
      </c>
      <c r="X4" s="143"/>
      <c r="Y4" s="142"/>
      <c r="Z4" s="143"/>
      <c r="AA4" s="143"/>
      <c r="AB4" s="150"/>
      <c r="AC4" s="152"/>
      <c r="AD4" s="26" t="s">
        <v>83</v>
      </c>
      <c r="AE4" s="60" t="s">
        <v>71</v>
      </c>
      <c r="AF4" s="143"/>
      <c r="AG4" s="142"/>
      <c r="AH4" s="143"/>
      <c r="AI4" s="143"/>
      <c r="AJ4" s="150"/>
      <c r="AK4" s="152"/>
      <c r="AL4" s="26" t="s">
        <v>83</v>
      </c>
      <c r="AM4" s="26" t="s">
        <v>71</v>
      </c>
      <c r="AN4" s="143"/>
      <c r="AO4" s="142"/>
      <c r="AP4" s="143"/>
      <c r="AQ4" s="143"/>
      <c r="AR4" s="150"/>
      <c r="AS4" s="152"/>
      <c r="AT4" s="26" t="s">
        <v>83</v>
      </c>
      <c r="AU4" s="26" t="s">
        <v>71</v>
      </c>
      <c r="AV4" s="143"/>
    </row>
    <row r="5" spans="1:103" s="10" customFormat="1" ht="32.25" customHeight="1">
      <c r="A5" s="4" t="s">
        <v>0</v>
      </c>
      <c r="B5" s="5" t="s">
        <v>115</v>
      </c>
      <c r="C5" s="36" t="s">
        <v>85</v>
      </c>
      <c r="D5" s="101">
        <f>L5+T5+AB5+AJ5</f>
        <v>355494.98999999993</v>
      </c>
      <c r="E5" s="101">
        <f>M5+U5+AC5+AK5</f>
        <v>300921.2589</v>
      </c>
      <c r="F5" s="97">
        <f>E5-D5</f>
        <v>-54573.73109999992</v>
      </c>
      <c r="G5" s="25">
        <f>E5/D5*100-100</f>
        <v>-15.351476852036626</v>
      </c>
      <c r="H5" s="1"/>
      <c r="I5" s="45" t="s">
        <v>0</v>
      </c>
      <c r="J5" s="5" t="s">
        <v>115</v>
      </c>
      <c r="K5" s="36" t="s">
        <v>85</v>
      </c>
      <c r="L5" s="25">
        <f>'Канал+'!D6</f>
        <v>268126.24</v>
      </c>
      <c r="M5" s="25">
        <f>'Канал+'!E6</f>
        <v>223763.35100000002</v>
      </c>
      <c r="N5" s="25">
        <f>'Канал+'!F6</f>
        <v>-42871.549</v>
      </c>
      <c r="O5" s="25">
        <f>'Канал+'!G6</f>
        <v>-16.545523108816198</v>
      </c>
      <c r="P5" s="1"/>
      <c r="Q5" s="45" t="s">
        <v>0</v>
      </c>
      <c r="R5" s="5" t="s">
        <v>115</v>
      </c>
      <c r="S5" s="36" t="s">
        <v>85</v>
      </c>
      <c r="T5" s="25">
        <f>'ГВ Коянды'!D6</f>
        <v>28829.91</v>
      </c>
      <c r="U5" s="25">
        <f>'ГВ Коянды'!E6</f>
        <v>28809.336199999998</v>
      </c>
      <c r="V5" s="25">
        <f>'ГВ Коянды'!F6</f>
        <v>-20.57380000000194</v>
      </c>
      <c r="W5" s="25">
        <f>'ГВ Коянды'!G6</f>
        <v>-0.07136269242603532</v>
      </c>
      <c r="X5" s="1"/>
      <c r="Y5" s="45" t="s">
        <v>0</v>
      </c>
      <c r="Z5" s="13" t="s">
        <v>115</v>
      </c>
      <c r="AA5" s="36" t="s">
        <v>85</v>
      </c>
      <c r="AB5" s="25">
        <f>'ГВ ИМ'!D6</f>
        <v>26327.3</v>
      </c>
      <c r="AC5" s="25">
        <f>'ГВ ИМ'!E6</f>
        <v>20395.165</v>
      </c>
      <c r="AD5" s="25">
        <f>'ГВ ИМ'!F6</f>
        <v>-5932.134999999998</v>
      </c>
      <c r="AE5" s="68">
        <f>'ГВ ИМ'!G6</f>
        <v>-22.532257390617332</v>
      </c>
      <c r="AF5" s="1"/>
      <c r="AG5" s="45" t="s">
        <v>0</v>
      </c>
      <c r="AH5" s="5" t="s">
        <v>115</v>
      </c>
      <c r="AI5" s="36" t="s">
        <v>85</v>
      </c>
      <c r="AJ5" s="25">
        <f>'ГВ МЖЖ'!D5</f>
        <v>32211.539999999997</v>
      </c>
      <c r="AK5" s="25">
        <f>'ГВ МЖЖ'!E5</f>
        <v>27953.4067</v>
      </c>
      <c r="AL5" s="25">
        <f>AK5-AJ5</f>
        <v>-4258.133299999998</v>
      </c>
      <c r="AM5" s="35">
        <f>AK5/AJ5*100-100</f>
        <v>-13.219278867138911</v>
      </c>
      <c r="AN5" s="1"/>
      <c r="AO5" s="45" t="s">
        <v>0</v>
      </c>
      <c r="AP5" s="5" t="s">
        <v>115</v>
      </c>
      <c r="AQ5" s="36" t="s">
        <v>85</v>
      </c>
      <c r="AR5" s="25">
        <f>T5+AB5+AJ5</f>
        <v>87368.75</v>
      </c>
      <c r="AS5" s="25">
        <f>U5+AC5+AK5</f>
        <v>77157.90789999999</v>
      </c>
      <c r="AT5" s="25">
        <f>V5+AD5+AL5</f>
        <v>-10210.842099999998</v>
      </c>
      <c r="AU5" s="35">
        <f>AS5/AR5*100-100</f>
        <v>-11.687064425209243</v>
      </c>
      <c r="AV5" s="1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</row>
    <row r="6" spans="1:103" s="10" customFormat="1" ht="15" customHeight="1">
      <c r="A6" s="45" t="s">
        <v>1</v>
      </c>
      <c r="B6" s="5" t="s">
        <v>80</v>
      </c>
      <c r="C6" s="4" t="s">
        <v>2</v>
      </c>
      <c r="D6" s="101">
        <f aca="true" t="shared" si="0" ref="D6:D55">L6+T6+AB6+AJ6</f>
        <v>146842.45</v>
      </c>
      <c r="E6" s="101">
        <f aca="true" t="shared" si="1" ref="E6:E54">M6+U6+AC6+AK6</f>
        <v>103649.70100000002</v>
      </c>
      <c r="F6" s="97">
        <f aca="true" t="shared" si="2" ref="F6:F55">E6-D6</f>
        <v>-43192.748999999996</v>
      </c>
      <c r="G6" s="25">
        <f aca="true" t="shared" si="3" ref="G6:G55">E6/D6*100-100</f>
        <v>-29.414347826531085</v>
      </c>
      <c r="H6" s="1"/>
      <c r="I6" s="45" t="s">
        <v>1</v>
      </c>
      <c r="J6" s="5" t="s">
        <v>80</v>
      </c>
      <c r="K6" s="4" t="s">
        <v>2</v>
      </c>
      <c r="L6" s="25">
        <f>'Канал+'!D7</f>
        <v>124126.91</v>
      </c>
      <c r="M6" s="25">
        <f>'Канал+'!E7</f>
        <v>84601.426</v>
      </c>
      <c r="N6" s="25">
        <f>'Канал+'!F7</f>
        <v>-39525.484000000004</v>
      </c>
      <c r="O6" s="25">
        <f>'Канал+'!G7</f>
        <v>-31.8428002437183</v>
      </c>
      <c r="P6" s="1"/>
      <c r="Q6" s="45" t="s">
        <v>1</v>
      </c>
      <c r="R6" s="5" t="s">
        <v>80</v>
      </c>
      <c r="S6" s="4" t="s">
        <v>2</v>
      </c>
      <c r="T6" s="25">
        <f>'ГВ Коянды'!D7</f>
        <v>5938.68</v>
      </c>
      <c r="U6" s="25">
        <f>'ГВ Коянды'!E7</f>
        <v>5820.604</v>
      </c>
      <c r="V6" s="25">
        <f>'ГВ Коянды'!F7</f>
        <v>-118.07600000000002</v>
      </c>
      <c r="W6" s="25">
        <f>'ГВ Коянды'!G7</f>
        <v>-1.98825328187408</v>
      </c>
      <c r="X6" s="1"/>
      <c r="Y6" s="45" t="s">
        <v>1</v>
      </c>
      <c r="Z6" s="5" t="s">
        <v>80</v>
      </c>
      <c r="AA6" s="4" t="s">
        <v>2</v>
      </c>
      <c r="AB6" s="25">
        <f>'ГВ ИМ'!D7</f>
        <v>9857.5</v>
      </c>
      <c r="AC6" s="25">
        <f>'ГВ ИМ'!E7</f>
        <v>6559.801</v>
      </c>
      <c r="AD6" s="25">
        <f>'ГВ ИМ'!F7</f>
        <v>-3297.6989999999996</v>
      </c>
      <c r="AE6" s="68">
        <f>'ГВ ИМ'!G7</f>
        <v>-33.45370530053259</v>
      </c>
      <c r="AF6" s="1"/>
      <c r="AG6" s="45" t="s">
        <v>1</v>
      </c>
      <c r="AH6" s="5" t="s">
        <v>80</v>
      </c>
      <c r="AI6" s="4" t="s">
        <v>2</v>
      </c>
      <c r="AJ6" s="25">
        <f>'ГВ МЖЖ'!D6</f>
        <v>6919.360000000001</v>
      </c>
      <c r="AK6" s="25">
        <f>'ГВ МЖЖ'!E6</f>
        <v>6667.87</v>
      </c>
      <c r="AL6" s="25">
        <f>AK6-AJ6</f>
        <v>-251.4900000000007</v>
      </c>
      <c r="AM6" s="35">
        <f>AK6/AJ6*100-100</f>
        <v>-3.6345847014752906</v>
      </c>
      <c r="AN6" s="1"/>
      <c r="AO6" s="45" t="s">
        <v>1</v>
      </c>
      <c r="AP6" s="5" t="s">
        <v>80</v>
      </c>
      <c r="AQ6" s="4" t="s">
        <v>2</v>
      </c>
      <c r="AR6" s="25">
        <f aca="true" t="shared" si="4" ref="AR6:AR55">T6+AB6+AJ6</f>
        <v>22715.54</v>
      </c>
      <c r="AS6" s="25">
        <f aca="true" t="shared" si="5" ref="AS6:AS55">U6+AC6+AK6</f>
        <v>19048.275</v>
      </c>
      <c r="AT6" s="25">
        <f aca="true" t="shared" si="6" ref="AT6:AT55">V6+AD6+AL6</f>
        <v>-3667.2650000000003</v>
      </c>
      <c r="AU6" s="35">
        <f aca="true" t="shared" si="7" ref="AU6:AU52">AS6/AR6*100-100</f>
        <v>-16.144300333604207</v>
      </c>
      <c r="AV6" s="1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</row>
    <row r="7" spans="1:103" s="43" customFormat="1" ht="15" customHeight="1">
      <c r="A7" s="47" t="s">
        <v>3</v>
      </c>
      <c r="B7" s="44" t="s">
        <v>4</v>
      </c>
      <c r="C7" s="38" t="s">
        <v>2</v>
      </c>
      <c r="D7" s="100">
        <f t="shared" si="0"/>
        <v>12893.960000000001</v>
      </c>
      <c r="E7" s="100">
        <f t="shared" si="1"/>
        <v>10569.231</v>
      </c>
      <c r="F7" s="62">
        <f t="shared" si="2"/>
        <v>-2324.729000000001</v>
      </c>
      <c r="G7" s="6">
        <f t="shared" si="3"/>
        <v>-18.02959680346457</v>
      </c>
      <c r="H7" s="41"/>
      <c r="I7" s="47" t="s">
        <v>3</v>
      </c>
      <c r="J7" s="44" t="s">
        <v>4</v>
      </c>
      <c r="K7" s="38" t="s">
        <v>2</v>
      </c>
      <c r="L7" s="6">
        <f>'Канал+'!D8</f>
        <v>7646.4</v>
      </c>
      <c r="M7" s="6">
        <f>'Канал+'!E8</f>
        <v>5965.409</v>
      </c>
      <c r="N7" s="6">
        <f>'Канал+'!F8</f>
        <v>-1680.991</v>
      </c>
      <c r="O7" s="6">
        <f>'Канал+'!G8</f>
        <v>-21.98408401339192</v>
      </c>
      <c r="P7" s="41"/>
      <c r="Q7" s="47" t="s">
        <v>3</v>
      </c>
      <c r="R7" s="44" t="s">
        <v>4</v>
      </c>
      <c r="S7" s="38" t="s">
        <v>2</v>
      </c>
      <c r="T7" s="6">
        <f>'ГВ Коянды'!D8</f>
        <v>1424.36</v>
      </c>
      <c r="U7" s="6">
        <f>'ГВ Коянды'!E8</f>
        <v>1368.176</v>
      </c>
      <c r="V7" s="6">
        <f>'ГВ Коянды'!F8</f>
        <v>-56.18399999999997</v>
      </c>
      <c r="W7" s="6">
        <f>'ГВ Коянды'!G8</f>
        <v>-3.9445084107950237</v>
      </c>
      <c r="X7" s="41"/>
      <c r="Y7" s="47" t="s">
        <v>3</v>
      </c>
      <c r="Z7" s="44" t="s">
        <v>4</v>
      </c>
      <c r="AA7" s="38" t="s">
        <v>2</v>
      </c>
      <c r="AB7" s="6">
        <f>'ГВ ИМ'!D8</f>
        <v>1884.5</v>
      </c>
      <c r="AC7" s="6">
        <f>'ГВ ИМ'!E8</f>
        <v>1462.7</v>
      </c>
      <c r="AD7" s="6">
        <f>'ГВ ИМ'!F8</f>
        <v>-421.79999999999995</v>
      </c>
      <c r="AE7" s="69">
        <f>'ГВ ИМ'!G8</f>
        <v>-22.38259485274608</v>
      </c>
      <c r="AF7" s="41"/>
      <c r="AG7" s="47" t="s">
        <v>3</v>
      </c>
      <c r="AH7" s="44" t="s">
        <v>4</v>
      </c>
      <c r="AI7" s="38" t="s">
        <v>2</v>
      </c>
      <c r="AJ7" s="6">
        <f>'ГВ МЖЖ'!D7</f>
        <v>1938.7</v>
      </c>
      <c r="AK7" s="6">
        <f>'ГВ МЖЖ'!E7</f>
        <v>1772.946</v>
      </c>
      <c r="AL7" s="39">
        <f aca="true" t="shared" si="8" ref="AL7:AL21">AK7-AJ7</f>
        <v>-165.75400000000013</v>
      </c>
      <c r="AM7" s="40">
        <f aca="true" t="shared" si="9" ref="AM7:AM21">AK7/AJ7*100-100</f>
        <v>-8.549749832361897</v>
      </c>
      <c r="AN7" s="41"/>
      <c r="AO7" s="47" t="s">
        <v>3</v>
      </c>
      <c r="AP7" s="44" t="s">
        <v>4</v>
      </c>
      <c r="AQ7" s="38" t="s">
        <v>2</v>
      </c>
      <c r="AR7" s="6">
        <f t="shared" si="4"/>
        <v>5247.5599999999995</v>
      </c>
      <c r="AS7" s="6">
        <f t="shared" si="5"/>
        <v>4603.822</v>
      </c>
      <c r="AT7" s="6">
        <f t="shared" si="6"/>
        <v>-643.738</v>
      </c>
      <c r="AU7" s="11">
        <f t="shared" si="7"/>
        <v>-12.267377600256111</v>
      </c>
      <c r="AV7" s="41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</row>
    <row r="8" spans="1:48" ht="16.5" customHeight="1">
      <c r="A8" s="46" t="s">
        <v>5</v>
      </c>
      <c r="B8" s="70" t="s">
        <v>6</v>
      </c>
      <c r="C8" s="8" t="s">
        <v>2</v>
      </c>
      <c r="D8" s="100">
        <f t="shared" si="0"/>
        <v>17863.82</v>
      </c>
      <c r="E8" s="100">
        <f t="shared" si="1"/>
        <v>14029.270999999999</v>
      </c>
      <c r="F8" s="62">
        <f t="shared" si="2"/>
        <v>-3834.549000000001</v>
      </c>
      <c r="G8" s="6">
        <f t="shared" si="3"/>
        <v>-21.465448039669013</v>
      </c>
      <c r="H8" s="9"/>
      <c r="I8" s="46" t="s">
        <v>5</v>
      </c>
      <c r="J8" s="70" t="s">
        <v>6</v>
      </c>
      <c r="K8" s="8" t="s">
        <v>2</v>
      </c>
      <c r="L8" s="6">
        <f>'Канал+'!D9</f>
        <v>12607.1</v>
      </c>
      <c r="M8" s="6">
        <f>'Канал+'!E9</f>
        <v>9299.05</v>
      </c>
      <c r="N8" s="6">
        <f>'Канал+'!F9</f>
        <v>-3308.050000000001</v>
      </c>
      <c r="O8" s="6">
        <f>'Канал+'!G9</f>
        <v>-26.2395792846888</v>
      </c>
      <c r="P8" s="9"/>
      <c r="Q8" s="46" t="s">
        <v>5</v>
      </c>
      <c r="R8" s="70" t="s">
        <v>6</v>
      </c>
      <c r="S8" s="8" t="s">
        <v>2</v>
      </c>
      <c r="T8" s="6">
        <f>'ГВ Коянды'!D9</f>
        <v>2128.72</v>
      </c>
      <c r="U8" s="6">
        <f>'ГВ Коянды'!E9</f>
        <v>2055.05</v>
      </c>
      <c r="V8" s="6">
        <f>'ГВ Коянды'!F9</f>
        <v>-73.66999999999962</v>
      </c>
      <c r="W8" s="6">
        <f>'ГВ Коянды'!G9</f>
        <v>-3.460765154646907</v>
      </c>
      <c r="X8" s="9"/>
      <c r="Y8" s="46" t="s">
        <v>5</v>
      </c>
      <c r="Z8" s="70" t="s">
        <v>6</v>
      </c>
      <c r="AA8" s="8" t="s">
        <v>2</v>
      </c>
      <c r="AB8" s="6">
        <f>'ГВ ИМ'!D9</f>
        <v>1577.6</v>
      </c>
      <c r="AC8" s="6">
        <f>'ГВ ИМ'!E9</f>
        <v>1250.645</v>
      </c>
      <c r="AD8" s="6">
        <f>'ГВ ИМ'!F9</f>
        <v>-326.9549999999999</v>
      </c>
      <c r="AE8" s="69">
        <f>'ГВ ИМ'!G9</f>
        <v>-20.724835192697768</v>
      </c>
      <c r="AF8" s="9"/>
      <c r="AG8" s="46" t="s">
        <v>5</v>
      </c>
      <c r="AH8" s="70" t="s">
        <v>6</v>
      </c>
      <c r="AI8" s="8" t="s">
        <v>2</v>
      </c>
      <c r="AJ8" s="6">
        <f>'ГВ МЖЖ'!D8</f>
        <v>1550.4</v>
      </c>
      <c r="AK8" s="6">
        <f>'ГВ МЖЖ'!E8</f>
        <v>1424.526</v>
      </c>
      <c r="AL8" s="6">
        <f t="shared" si="8"/>
        <v>-125.87400000000002</v>
      </c>
      <c r="AM8" s="11">
        <f t="shared" si="9"/>
        <v>-8.118808049535602</v>
      </c>
      <c r="AN8" s="9"/>
      <c r="AO8" s="46" t="s">
        <v>5</v>
      </c>
      <c r="AP8" s="70" t="s">
        <v>6</v>
      </c>
      <c r="AQ8" s="8" t="s">
        <v>2</v>
      </c>
      <c r="AR8" s="6">
        <f t="shared" si="4"/>
        <v>5256.719999999999</v>
      </c>
      <c r="AS8" s="6">
        <f t="shared" si="5"/>
        <v>4730.2210000000005</v>
      </c>
      <c r="AT8" s="6">
        <f t="shared" si="6"/>
        <v>-526.4989999999996</v>
      </c>
      <c r="AU8" s="11">
        <f t="shared" si="7"/>
        <v>-10.015732243680446</v>
      </c>
      <c r="AV8" s="9"/>
    </row>
    <row r="9" spans="1:103" s="43" customFormat="1" ht="16.5" customHeight="1">
      <c r="A9" s="47" t="s">
        <v>137</v>
      </c>
      <c r="B9" s="44" t="s">
        <v>59</v>
      </c>
      <c r="C9" s="38" t="s">
        <v>2</v>
      </c>
      <c r="D9" s="100">
        <f t="shared" si="0"/>
        <v>1524.91</v>
      </c>
      <c r="E9" s="100">
        <f t="shared" si="1"/>
        <v>1562.103</v>
      </c>
      <c r="F9" s="62">
        <f t="shared" si="2"/>
        <v>37.192999999999984</v>
      </c>
      <c r="G9" s="6">
        <f t="shared" si="3"/>
        <v>2.4390291886078614</v>
      </c>
      <c r="H9" s="41"/>
      <c r="I9" s="47" t="s">
        <v>137</v>
      </c>
      <c r="J9" s="44" t="s">
        <v>59</v>
      </c>
      <c r="K9" s="38" t="s">
        <v>2</v>
      </c>
      <c r="L9" s="6">
        <f>'Канал+'!D10</f>
        <v>1524.91</v>
      </c>
      <c r="M9" s="6">
        <f>'Канал+'!E10</f>
        <v>1402.346</v>
      </c>
      <c r="N9" s="6">
        <f>'Канал+'!F10</f>
        <v>-122.56400000000008</v>
      </c>
      <c r="O9" s="6">
        <f>'Канал+'!G10</f>
        <v>-8.037457948337945</v>
      </c>
      <c r="P9" s="41"/>
      <c r="Q9" s="47" t="s">
        <v>7</v>
      </c>
      <c r="R9" s="44" t="s">
        <v>59</v>
      </c>
      <c r="S9" s="38" t="s">
        <v>2</v>
      </c>
      <c r="T9" s="6">
        <f>'ГВ Коянды'!D10</f>
        <v>0</v>
      </c>
      <c r="U9" s="6">
        <f>'ГВ Коянды'!E10</f>
        <v>0</v>
      </c>
      <c r="V9" s="6">
        <f>'ГВ Коянды'!F10</f>
        <v>0</v>
      </c>
      <c r="W9" s="6">
        <f>'ГВ Коянды'!G10</f>
        <v>0</v>
      </c>
      <c r="X9" s="41"/>
      <c r="Y9" s="47" t="s">
        <v>7</v>
      </c>
      <c r="Z9" s="44" t="s">
        <v>59</v>
      </c>
      <c r="AA9" s="38" t="s">
        <v>2</v>
      </c>
      <c r="AB9" s="6">
        <f>'ГВ ИМ'!D10</f>
        <v>0</v>
      </c>
      <c r="AC9" s="6">
        <f>'ГВ ИМ'!E10</f>
        <v>0</v>
      </c>
      <c r="AD9" s="6">
        <f>'ГВ ИМ'!F10</f>
        <v>0</v>
      </c>
      <c r="AE9" s="69">
        <f>'ГВ ИМ'!G10</f>
        <v>0</v>
      </c>
      <c r="AF9" s="41"/>
      <c r="AG9" s="47" t="s">
        <v>7</v>
      </c>
      <c r="AH9" s="44" t="s">
        <v>59</v>
      </c>
      <c r="AI9" s="38" t="s">
        <v>2</v>
      </c>
      <c r="AJ9" s="6">
        <f>'ГВ МЖЖ'!D9</f>
        <v>0</v>
      </c>
      <c r="AK9" s="6">
        <f>'ГВ МЖЖ'!E9</f>
        <v>159.757</v>
      </c>
      <c r="AL9" s="39">
        <f t="shared" si="8"/>
        <v>159.757</v>
      </c>
      <c r="AM9" s="40"/>
      <c r="AN9" s="41"/>
      <c r="AO9" s="47" t="s">
        <v>7</v>
      </c>
      <c r="AP9" s="44" t="s">
        <v>59</v>
      </c>
      <c r="AQ9" s="38" t="s">
        <v>2</v>
      </c>
      <c r="AR9" s="6">
        <f t="shared" si="4"/>
        <v>0</v>
      </c>
      <c r="AS9" s="6">
        <f t="shared" si="5"/>
        <v>159.757</v>
      </c>
      <c r="AT9" s="6">
        <f t="shared" si="6"/>
        <v>159.757</v>
      </c>
      <c r="AU9" s="11"/>
      <c r="AV9" s="41"/>
      <c r="AW9" s="19" t="s">
        <v>30</v>
      </c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</row>
    <row r="10" spans="1:48" ht="16.5" customHeight="1">
      <c r="A10" s="46" t="s">
        <v>58</v>
      </c>
      <c r="B10" s="70" t="s">
        <v>28</v>
      </c>
      <c r="C10" s="8" t="s">
        <v>2</v>
      </c>
      <c r="D10" s="100">
        <f t="shared" si="0"/>
        <v>114559.76</v>
      </c>
      <c r="E10" s="100">
        <f t="shared" si="1"/>
        <v>77489.096</v>
      </c>
      <c r="F10" s="62">
        <f t="shared" si="2"/>
        <v>-37070.66399999999</v>
      </c>
      <c r="G10" s="6">
        <f t="shared" si="3"/>
        <v>-32.359236786110586</v>
      </c>
      <c r="H10" s="9"/>
      <c r="I10" s="46" t="s">
        <v>58</v>
      </c>
      <c r="J10" s="70" t="s">
        <v>28</v>
      </c>
      <c r="K10" s="8" t="s">
        <v>2</v>
      </c>
      <c r="L10" s="6">
        <f>'Канал+'!D11</f>
        <v>102348.5</v>
      </c>
      <c r="M10" s="6">
        <f>'Канал+'!E11</f>
        <v>67934.621</v>
      </c>
      <c r="N10" s="6">
        <f>'Канал+'!F11</f>
        <v>-34413.879</v>
      </c>
      <c r="O10" s="6">
        <f>'Канал+'!G11</f>
        <v>-33.62421432654118</v>
      </c>
      <c r="P10" s="9"/>
      <c r="Q10" s="46" t="s">
        <v>58</v>
      </c>
      <c r="R10" s="70" t="s">
        <v>28</v>
      </c>
      <c r="S10" s="8" t="s">
        <v>2</v>
      </c>
      <c r="T10" s="6">
        <f>'ГВ Коянды'!D11</f>
        <v>2385.6</v>
      </c>
      <c r="U10" s="6">
        <f>'ГВ Коянды'!E11</f>
        <v>2397.378</v>
      </c>
      <c r="V10" s="6">
        <f>'ГВ Коянды'!F11</f>
        <v>11.778000000000247</v>
      </c>
      <c r="W10" s="6">
        <f>'ГВ Коянды'!G11</f>
        <v>0.49371227364186154</v>
      </c>
      <c r="X10" s="9"/>
      <c r="Y10" s="46" t="s">
        <v>58</v>
      </c>
      <c r="Z10" s="70" t="s">
        <v>28</v>
      </c>
      <c r="AA10" s="8" t="s">
        <v>2</v>
      </c>
      <c r="AB10" s="6">
        <f>'ГВ ИМ'!D11</f>
        <v>6395.4</v>
      </c>
      <c r="AC10" s="6">
        <f>'ГВ ИМ'!E11</f>
        <v>3846.456</v>
      </c>
      <c r="AD10" s="6">
        <f>'ГВ ИМ'!F11</f>
        <v>-2548.9439999999995</v>
      </c>
      <c r="AE10" s="69">
        <f>'ГВ ИМ'!G11</f>
        <v>-39.85589642555586</v>
      </c>
      <c r="AF10" s="9"/>
      <c r="AG10" s="46" t="s">
        <v>58</v>
      </c>
      <c r="AH10" s="70" t="s">
        <v>28</v>
      </c>
      <c r="AI10" s="8" t="s">
        <v>2</v>
      </c>
      <c r="AJ10" s="6">
        <f>'ГВ МЖЖ'!D10</f>
        <v>3430.26</v>
      </c>
      <c r="AK10" s="6">
        <f>'ГВ МЖЖ'!E10</f>
        <v>3310.641</v>
      </c>
      <c r="AL10" s="6">
        <f t="shared" si="8"/>
        <v>-119.61900000000014</v>
      </c>
      <c r="AM10" s="11">
        <f t="shared" si="9"/>
        <v>-3.4871700687411504</v>
      </c>
      <c r="AN10" s="9"/>
      <c r="AO10" s="46" t="s">
        <v>58</v>
      </c>
      <c r="AP10" s="70" t="s">
        <v>28</v>
      </c>
      <c r="AQ10" s="8" t="s">
        <v>2</v>
      </c>
      <c r="AR10" s="6">
        <f t="shared" si="4"/>
        <v>12211.26</v>
      </c>
      <c r="AS10" s="6">
        <f t="shared" si="5"/>
        <v>9554.475</v>
      </c>
      <c r="AT10" s="6">
        <f t="shared" si="6"/>
        <v>-2656.7849999999994</v>
      </c>
      <c r="AU10" s="11">
        <f t="shared" si="7"/>
        <v>-21.756845730907372</v>
      </c>
      <c r="AV10" s="9"/>
    </row>
    <row r="11" spans="1:103" s="10" customFormat="1" ht="17.25" customHeight="1">
      <c r="A11" s="45" t="s">
        <v>8</v>
      </c>
      <c r="B11" s="5" t="s">
        <v>114</v>
      </c>
      <c r="C11" s="4" t="s">
        <v>2</v>
      </c>
      <c r="D11" s="101">
        <f t="shared" si="0"/>
        <v>156290.24000000002</v>
      </c>
      <c r="E11" s="101">
        <f t="shared" si="1"/>
        <v>145038.892</v>
      </c>
      <c r="F11" s="97">
        <f t="shared" si="2"/>
        <v>-11251.348000000027</v>
      </c>
      <c r="G11" s="25">
        <f t="shared" si="3"/>
        <v>-7.199008716091299</v>
      </c>
      <c r="H11" s="1"/>
      <c r="I11" s="45" t="s">
        <v>8</v>
      </c>
      <c r="J11" s="5" t="s">
        <v>114</v>
      </c>
      <c r="K11" s="4" t="s">
        <v>2</v>
      </c>
      <c r="L11" s="25">
        <f>'Канал+'!D12</f>
        <v>115143.37</v>
      </c>
      <c r="M11" s="25">
        <f>'Канал+'!E12</f>
        <v>108989.965</v>
      </c>
      <c r="N11" s="25">
        <f>'Канал+'!F12</f>
        <v>-6153.404999999995</v>
      </c>
      <c r="O11" s="25">
        <f>'Канал+'!G12</f>
        <v>5</v>
      </c>
      <c r="P11" s="1"/>
      <c r="Q11" s="45" t="s">
        <v>8</v>
      </c>
      <c r="R11" s="5" t="s">
        <v>114</v>
      </c>
      <c r="S11" s="4" t="s">
        <v>2</v>
      </c>
      <c r="T11" s="25">
        <f>'ГВ Коянды'!D12</f>
        <v>11651.89</v>
      </c>
      <c r="U11" s="25">
        <f>'ГВ Коянды'!E12</f>
        <v>11560.88</v>
      </c>
      <c r="V11" s="25">
        <f>'ГВ Коянды'!F12</f>
        <v>-91.00999999999954</v>
      </c>
      <c r="W11" s="25">
        <f>'ГВ Коянды'!G12</f>
        <v>-0.7810750015662649</v>
      </c>
      <c r="X11" s="1"/>
      <c r="Y11" s="45" t="s">
        <v>8</v>
      </c>
      <c r="Z11" s="5" t="s">
        <v>114</v>
      </c>
      <c r="AA11" s="4" t="s">
        <v>2</v>
      </c>
      <c r="AB11" s="25">
        <f>'ГВ ИМ'!D12</f>
        <v>14747.5</v>
      </c>
      <c r="AC11" s="25">
        <f>'ГВ ИМ'!E12</f>
        <v>12670.175000000001</v>
      </c>
      <c r="AD11" s="25">
        <f>'ГВ ИМ'!F12</f>
        <v>-2077.324999999999</v>
      </c>
      <c r="AE11" s="68">
        <f>'ГВ ИМ'!G12</f>
        <v>-14.085946770639083</v>
      </c>
      <c r="AF11" s="1"/>
      <c r="AG11" s="45" t="s">
        <v>8</v>
      </c>
      <c r="AH11" s="5" t="s">
        <v>114</v>
      </c>
      <c r="AI11" s="4" t="s">
        <v>2</v>
      </c>
      <c r="AJ11" s="25">
        <f>'ГВ МЖЖ'!D11</f>
        <v>14747.48</v>
      </c>
      <c r="AK11" s="25">
        <f>'ГВ МЖЖ'!E11</f>
        <v>11817.872000000001</v>
      </c>
      <c r="AL11" s="25">
        <f t="shared" si="8"/>
        <v>-2929.6079999999984</v>
      </c>
      <c r="AM11" s="35">
        <f t="shared" si="9"/>
        <v>-19.865143061729867</v>
      </c>
      <c r="AN11" s="1"/>
      <c r="AO11" s="45" t="s">
        <v>8</v>
      </c>
      <c r="AP11" s="5" t="s">
        <v>114</v>
      </c>
      <c r="AQ11" s="4" t="s">
        <v>2</v>
      </c>
      <c r="AR11" s="25">
        <f t="shared" si="4"/>
        <v>41146.869999999995</v>
      </c>
      <c r="AS11" s="25">
        <f t="shared" si="5"/>
        <v>36048.927</v>
      </c>
      <c r="AT11" s="25">
        <f t="shared" si="6"/>
        <v>-5097.942999999997</v>
      </c>
      <c r="AU11" s="35">
        <f t="shared" si="7"/>
        <v>-12.38962526189718</v>
      </c>
      <c r="AV11" s="1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</row>
    <row r="12" spans="1:48" ht="17.25" customHeight="1">
      <c r="A12" s="46" t="s">
        <v>9</v>
      </c>
      <c r="B12" s="70" t="s">
        <v>10</v>
      </c>
      <c r="C12" s="8" t="s">
        <v>2</v>
      </c>
      <c r="D12" s="100">
        <f t="shared" si="0"/>
        <v>142181.18</v>
      </c>
      <c r="E12" s="100">
        <f t="shared" si="1"/>
        <v>131918.239</v>
      </c>
      <c r="F12" s="62">
        <f t="shared" si="2"/>
        <v>-10262.940999999992</v>
      </c>
      <c r="G12" s="6">
        <f t="shared" si="3"/>
        <v>-7.218213409116444</v>
      </c>
      <c r="H12" s="71"/>
      <c r="I12" s="46" t="s">
        <v>9</v>
      </c>
      <c r="J12" s="70" t="s">
        <v>10</v>
      </c>
      <c r="K12" s="8" t="s">
        <v>2</v>
      </c>
      <c r="L12" s="6">
        <f>'Канал+'!D13</f>
        <v>104771.04</v>
      </c>
      <c r="M12" s="6">
        <f>'Канал+'!E13</f>
        <v>99129.151</v>
      </c>
      <c r="N12" s="6">
        <f>'Канал+'!F13</f>
        <v>-5641.888999999996</v>
      </c>
      <c r="O12" s="6">
        <f>'Канал+'!G13</f>
        <v>5</v>
      </c>
      <c r="P12" s="71"/>
      <c r="Q12" s="46" t="s">
        <v>9</v>
      </c>
      <c r="R12" s="70" t="s">
        <v>10</v>
      </c>
      <c r="S12" s="8" t="s">
        <v>2</v>
      </c>
      <c r="T12" s="6">
        <f>'ГВ Коянды'!D13</f>
        <v>10572.14</v>
      </c>
      <c r="U12" s="6">
        <f>'ГВ Коянды'!E13</f>
        <v>10508.517</v>
      </c>
      <c r="V12" s="6">
        <f>'ГВ Коянды'!F13</f>
        <v>-63.62299999999959</v>
      </c>
      <c r="W12" s="6">
        <f>'ГВ Коянды'!G13</f>
        <v>-0.6017986897638394</v>
      </c>
      <c r="X12" s="71"/>
      <c r="Y12" s="46" t="s">
        <v>9</v>
      </c>
      <c r="Z12" s="70" t="s">
        <v>10</v>
      </c>
      <c r="AA12" s="8" t="s">
        <v>2</v>
      </c>
      <c r="AB12" s="6">
        <f>'ГВ ИМ'!D13</f>
        <v>13419</v>
      </c>
      <c r="AC12" s="6">
        <f>'ГВ ИМ'!E13</f>
        <v>11532.415</v>
      </c>
      <c r="AD12" s="6">
        <f>'ГВ ИМ'!F13</f>
        <v>-1886.5849999999991</v>
      </c>
      <c r="AE12" s="69">
        <f>'ГВ ИМ'!G13</f>
        <v>-14.0590580520158</v>
      </c>
      <c r="AF12" s="71"/>
      <c r="AG12" s="46" t="s">
        <v>9</v>
      </c>
      <c r="AH12" s="70" t="s">
        <v>10</v>
      </c>
      <c r="AI12" s="8" t="s">
        <v>2</v>
      </c>
      <c r="AJ12" s="6">
        <f>'ГВ МЖЖ'!D12</f>
        <v>13419</v>
      </c>
      <c r="AK12" s="6">
        <f>'ГВ МЖЖ'!E12</f>
        <v>10748.156</v>
      </c>
      <c r="AL12" s="6">
        <f t="shared" si="8"/>
        <v>-2670.843999999999</v>
      </c>
      <c r="AM12" s="11">
        <f t="shared" si="9"/>
        <v>-19.90345033161934</v>
      </c>
      <c r="AN12" s="9"/>
      <c r="AO12" s="46" t="s">
        <v>9</v>
      </c>
      <c r="AP12" s="70" t="s">
        <v>10</v>
      </c>
      <c r="AQ12" s="8" t="s">
        <v>2</v>
      </c>
      <c r="AR12" s="6">
        <f t="shared" si="4"/>
        <v>37410.14</v>
      </c>
      <c r="AS12" s="6">
        <f t="shared" si="5"/>
        <v>32789.088</v>
      </c>
      <c r="AT12" s="6">
        <f t="shared" si="6"/>
        <v>-4621.051999999998</v>
      </c>
      <c r="AU12" s="11">
        <f t="shared" si="7"/>
        <v>-12.352404989663228</v>
      </c>
      <c r="AV12" s="9"/>
    </row>
    <row r="13" spans="1:48" ht="17.25" customHeight="1">
      <c r="A13" s="46" t="s">
        <v>11</v>
      </c>
      <c r="B13" s="70" t="s">
        <v>12</v>
      </c>
      <c r="C13" s="8" t="s">
        <v>2</v>
      </c>
      <c r="D13" s="100">
        <f t="shared" si="0"/>
        <v>14109.06</v>
      </c>
      <c r="E13" s="100">
        <f t="shared" si="1"/>
        <v>13120.653</v>
      </c>
      <c r="F13" s="62">
        <f t="shared" si="2"/>
        <v>-988.4069999999992</v>
      </c>
      <c r="G13" s="6">
        <f t="shared" si="3"/>
        <v>-7.005477331586931</v>
      </c>
      <c r="H13" s="71"/>
      <c r="I13" s="46" t="s">
        <v>11</v>
      </c>
      <c r="J13" s="70" t="s">
        <v>12</v>
      </c>
      <c r="K13" s="8" t="s">
        <v>2</v>
      </c>
      <c r="L13" s="6">
        <f>'Канал+'!D14</f>
        <v>10372.33</v>
      </c>
      <c r="M13" s="6">
        <f>'Канал+'!E14</f>
        <v>9860.814</v>
      </c>
      <c r="N13" s="6">
        <f>'Канал+'!F14</f>
        <v>-511.5159999999996</v>
      </c>
      <c r="O13" s="6">
        <f>'Канал+'!G14</f>
        <v>-4.931543828628676</v>
      </c>
      <c r="P13" s="71"/>
      <c r="Q13" s="46" t="s">
        <v>11</v>
      </c>
      <c r="R13" s="70" t="s">
        <v>12</v>
      </c>
      <c r="S13" s="8" t="s">
        <v>2</v>
      </c>
      <c r="T13" s="6">
        <f>'ГВ Коянды'!D14</f>
        <v>1079.75</v>
      </c>
      <c r="U13" s="6">
        <f>'ГВ Коянды'!E14</f>
        <v>1052.363</v>
      </c>
      <c r="V13" s="6">
        <f>'ГВ Коянды'!F14</f>
        <v>-27.386999999999944</v>
      </c>
      <c r="W13" s="6">
        <f>'ГВ Коянды'!G14</f>
        <v>-2.53642046770085</v>
      </c>
      <c r="X13" s="71"/>
      <c r="Y13" s="46" t="s">
        <v>11</v>
      </c>
      <c r="Z13" s="70" t="s">
        <v>12</v>
      </c>
      <c r="AA13" s="8" t="s">
        <v>2</v>
      </c>
      <c r="AB13" s="6">
        <f>'ГВ ИМ'!D14</f>
        <v>1328.5</v>
      </c>
      <c r="AC13" s="6">
        <f>'ГВ ИМ'!E14</f>
        <v>1137.76</v>
      </c>
      <c r="AD13" s="6">
        <f>'ГВ ИМ'!F14</f>
        <v>-190.74</v>
      </c>
      <c r="AE13" s="69">
        <f>'ГВ ИМ'!G14</f>
        <v>-14.357546104629279</v>
      </c>
      <c r="AF13" s="71"/>
      <c r="AG13" s="46" t="s">
        <v>11</v>
      </c>
      <c r="AH13" s="70" t="s">
        <v>12</v>
      </c>
      <c r="AI13" s="8" t="s">
        <v>2</v>
      </c>
      <c r="AJ13" s="6">
        <f>'ГВ МЖЖ'!D13</f>
        <v>1328.48</v>
      </c>
      <c r="AK13" s="6">
        <f>'ГВ МЖЖ'!E13</f>
        <v>1069.716</v>
      </c>
      <c r="AL13" s="6">
        <f t="shared" si="8"/>
        <v>-258.7640000000001</v>
      </c>
      <c r="AM13" s="11">
        <f t="shared" si="9"/>
        <v>-19.478200650367356</v>
      </c>
      <c r="AN13" s="71"/>
      <c r="AO13" s="46" t="s">
        <v>11</v>
      </c>
      <c r="AP13" s="70" t="s">
        <v>12</v>
      </c>
      <c r="AQ13" s="8" t="s">
        <v>2</v>
      </c>
      <c r="AR13" s="6">
        <f t="shared" si="4"/>
        <v>3736.73</v>
      </c>
      <c r="AS13" s="6">
        <f t="shared" si="5"/>
        <v>3259.839</v>
      </c>
      <c r="AT13" s="6">
        <f t="shared" si="6"/>
        <v>-476.8910000000001</v>
      </c>
      <c r="AU13" s="11">
        <f t="shared" si="7"/>
        <v>-12.762254698626876</v>
      </c>
      <c r="AV13" s="71"/>
    </row>
    <row r="14" spans="1:103" s="10" customFormat="1" ht="17.25" customHeight="1">
      <c r="A14" s="45" t="s">
        <v>13</v>
      </c>
      <c r="B14" s="5" t="s">
        <v>14</v>
      </c>
      <c r="C14" s="4" t="s">
        <v>2</v>
      </c>
      <c r="D14" s="101">
        <f t="shared" si="0"/>
        <v>31352.64</v>
      </c>
      <c r="E14" s="101">
        <f t="shared" si="1"/>
        <v>29957.75</v>
      </c>
      <c r="F14" s="97">
        <f t="shared" si="2"/>
        <v>-1394.8899999999994</v>
      </c>
      <c r="G14" s="25">
        <f t="shared" si="3"/>
        <v>-4.449035232758703</v>
      </c>
      <c r="H14" s="1"/>
      <c r="I14" s="45" t="s">
        <v>13</v>
      </c>
      <c r="J14" s="5" t="s">
        <v>14</v>
      </c>
      <c r="K14" s="4" t="s">
        <v>2</v>
      </c>
      <c r="L14" s="25">
        <f>'Канал+'!D15</f>
        <v>12393.4</v>
      </c>
      <c r="M14" s="25">
        <f>'Канал+'!E15</f>
        <v>11647.73</v>
      </c>
      <c r="N14" s="25">
        <f>'Канал+'!F15</f>
        <v>745.6700000000001</v>
      </c>
      <c r="O14" s="25">
        <f>'Канал+'!G15</f>
        <v>-6.01667016315136</v>
      </c>
      <c r="P14" s="1"/>
      <c r="Q14" s="45" t="s">
        <v>13</v>
      </c>
      <c r="R14" s="5" t="s">
        <v>14</v>
      </c>
      <c r="S14" s="4" t="s">
        <v>2</v>
      </c>
      <c r="T14" s="25">
        <f>'ГВ Коянды'!D15</f>
        <v>9926.34</v>
      </c>
      <c r="U14" s="25">
        <f>'ГВ Коянды'!E15</f>
        <v>9783.315</v>
      </c>
      <c r="V14" s="25">
        <f>'ГВ Коянды'!F15</f>
        <v>-143.02499999999964</v>
      </c>
      <c r="W14" s="25">
        <f>'ГВ Коянды'!G15</f>
        <v>-1.44086339980295</v>
      </c>
      <c r="X14" s="1"/>
      <c r="Y14" s="45" t="s">
        <v>13</v>
      </c>
      <c r="Z14" s="5" t="s">
        <v>14</v>
      </c>
      <c r="AA14" s="4" t="s">
        <v>2</v>
      </c>
      <c r="AB14" s="25"/>
      <c r="AC14" s="25">
        <f>'ГВ ИМ'!E15</f>
        <v>0</v>
      </c>
      <c r="AD14" s="25">
        <f>'ГВ ИМ'!F15</f>
        <v>0</v>
      </c>
      <c r="AE14" s="68">
        <f>'ГВ ИМ'!G15</f>
        <v>0</v>
      </c>
      <c r="AF14" s="1"/>
      <c r="AG14" s="45" t="s">
        <v>13</v>
      </c>
      <c r="AH14" s="5" t="s">
        <v>14</v>
      </c>
      <c r="AI14" s="4" t="s">
        <v>2</v>
      </c>
      <c r="AJ14" s="25">
        <f>'ГВ МЖЖ'!D14</f>
        <v>9032.9</v>
      </c>
      <c r="AK14" s="25">
        <f>'ГВ МЖЖ'!E14</f>
        <v>8526.705</v>
      </c>
      <c r="AL14" s="25">
        <f t="shared" si="8"/>
        <v>-506.1949999999997</v>
      </c>
      <c r="AM14" s="35">
        <f t="shared" si="9"/>
        <v>-5.603903508286365</v>
      </c>
      <c r="AN14" s="72"/>
      <c r="AO14" s="45" t="s">
        <v>13</v>
      </c>
      <c r="AP14" s="5" t="s">
        <v>14</v>
      </c>
      <c r="AQ14" s="4" t="s">
        <v>2</v>
      </c>
      <c r="AR14" s="25">
        <f t="shared" si="4"/>
        <v>18959.239999999998</v>
      </c>
      <c r="AS14" s="25">
        <f t="shared" si="5"/>
        <v>18310.02</v>
      </c>
      <c r="AT14" s="25">
        <f t="shared" si="6"/>
        <v>-649.2199999999993</v>
      </c>
      <c r="AU14" s="35">
        <f t="shared" si="7"/>
        <v>-3.4242933788485033</v>
      </c>
      <c r="AV14" s="72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</row>
    <row r="15" spans="1:103" s="10" customFormat="1" ht="16.5" customHeight="1">
      <c r="A15" s="45" t="s">
        <v>15</v>
      </c>
      <c r="B15" s="5" t="s">
        <v>145</v>
      </c>
      <c r="C15" s="4" t="s">
        <v>2</v>
      </c>
      <c r="D15" s="101">
        <f t="shared" si="0"/>
        <v>9156.5</v>
      </c>
      <c r="E15" s="101">
        <f t="shared" si="1"/>
        <v>9156.5</v>
      </c>
      <c r="F15" s="97">
        <f t="shared" si="2"/>
        <v>0</v>
      </c>
      <c r="G15" s="25">
        <f t="shared" si="3"/>
        <v>0</v>
      </c>
      <c r="H15" s="1"/>
      <c r="I15" s="45" t="s">
        <v>15</v>
      </c>
      <c r="J15" s="5" t="s">
        <v>145</v>
      </c>
      <c r="K15" s="4" t="s">
        <v>2</v>
      </c>
      <c r="L15" s="25">
        <f>'Канал+'!D16</f>
        <v>9156.5</v>
      </c>
      <c r="M15" s="25">
        <f>'Канал+'!E16</f>
        <v>9156.5</v>
      </c>
      <c r="N15" s="25">
        <f>'Канал+'!F16</f>
        <v>0</v>
      </c>
      <c r="O15" s="25">
        <f>'Канал+'!G16</f>
        <v>0</v>
      </c>
      <c r="P15" s="1"/>
      <c r="Q15" s="45" t="s">
        <v>15</v>
      </c>
      <c r="R15" s="5" t="s">
        <v>145</v>
      </c>
      <c r="S15" s="4" t="s">
        <v>2</v>
      </c>
      <c r="T15" s="25">
        <f>'ГВ Коянды'!D16</f>
        <v>0</v>
      </c>
      <c r="U15" s="25">
        <f>'ГВ Коянды'!E16</f>
        <v>0</v>
      </c>
      <c r="V15" s="25">
        <f>'ГВ Коянды'!F16</f>
        <v>0</v>
      </c>
      <c r="W15" s="25">
        <f>'ГВ Коянды'!G16</f>
        <v>0</v>
      </c>
      <c r="X15" s="1"/>
      <c r="Y15" s="45" t="s">
        <v>15</v>
      </c>
      <c r="Z15" s="5" t="s">
        <v>145</v>
      </c>
      <c r="AA15" s="4" t="s">
        <v>2</v>
      </c>
      <c r="AB15" s="25">
        <f>'ГВ ИМ'!D16</f>
        <v>0</v>
      </c>
      <c r="AC15" s="25">
        <f>'ГВ ИМ'!E16</f>
        <v>0</v>
      </c>
      <c r="AD15" s="25">
        <f>'ГВ ИМ'!F16</f>
        <v>0</v>
      </c>
      <c r="AE15" s="68">
        <f>'ГВ ИМ'!G16</f>
        <v>0</v>
      </c>
      <c r="AF15" s="1"/>
      <c r="AG15" s="45" t="s">
        <v>15</v>
      </c>
      <c r="AH15" s="5" t="s">
        <v>145</v>
      </c>
      <c r="AI15" s="4" t="s">
        <v>2</v>
      </c>
      <c r="AJ15" s="25">
        <f>'ГВ МЖЖ'!D15</f>
        <v>0</v>
      </c>
      <c r="AK15" s="25">
        <f>'ГВ МЖЖ'!E15</f>
        <v>0</v>
      </c>
      <c r="AL15" s="25">
        <f t="shared" si="8"/>
        <v>0</v>
      </c>
      <c r="AM15" s="35"/>
      <c r="AN15" s="1"/>
      <c r="AO15" s="45" t="s">
        <v>15</v>
      </c>
      <c r="AP15" s="5" t="s">
        <v>145</v>
      </c>
      <c r="AQ15" s="4" t="s">
        <v>2</v>
      </c>
      <c r="AR15" s="25">
        <f t="shared" si="4"/>
        <v>0</v>
      </c>
      <c r="AS15" s="25">
        <f t="shared" si="5"/>
        <v>0</v>
      </c>
      <c r="AT15" s="25">
        <f t="shared" si="6"/>
        <v>0</v>
      </c>
      <c r="AU15" s="35"/>
      <c r="AV15" s="1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</row>
    <row r="16" spans="1:48" ht="34.5" customHeight="1">
      <c r="A16" s="46" t="s">
        <v>56</v>
      </c>
      <c r="B16" s="7" t="s">
        <v>57</v>
      </c>
      <c r="C16" s="8" t="s">
        <v>2</v>
      </c>
      <c r="D16" s="100">
        <f t="shared" si="0"/>
        <v>9156.5</v>
      </c>
      <c r="E16" s="100">
        <f t="shared" si="1"/>
        <v>9156.5</v>
      </c>
      <c r="F16" s="62">
        <f t="shared" si="2"/>
        <v>0</v>
      </c>
      <c r="G16" s="6">
        <f t="shared" si="3"/>
        <v>0</v>
      </c>
      <c r="H16" s="9"/>
      <c r="I16" s="46" t="s">
        <v>56</v>
      </c>
      <c r="J16" s="7" t="s">
        <v>57</v>
      </c>
      <c r="K16" s="8" t="s">
        <v>2</v>
      </c>
      <c r="L16" s="6">
        <f>'Канал+'!D17</f>
        <v>9156.5</v>
      </c>
      <c r="M16" s="6">
        <f>'Канал+'!E17</f>
        <v>9156.5</v>
      </c>
      <c r="N16" s="6">
        <f>'Канал+'!F17</f>
        <v>0</v>
      </c>
      <c r="O16" s="6">
        <f>'Канал+'!G17</f>
        <v>0</v>
      </c>
      <c r="P16" s="9"/>
      <c r="Q16" s="46" t="s">
        <v>56</v>
      </c>
      <c r="R16" s="7" t="s">
        <v>57</v>
      </c>
      <c r="S16" s="8" t="s">
        <v>2</v>
      </c>
      <c r="T16" s="6">
        <f>'ГВ Коянды'!D17</f>
        <v>0</v>
      </c>
      <c r="U16" s="6">
        <f>'ГВ Коянды'!E17</f>
        <v>0</v>
      </c>
      <c r="V16" s="6">
        <f>'ГВ Коянды'!F17</f>
        <v>0</v>
      </c>
      <c r="W16" s="6">
        <f>'ГВ Коянды'!G17</f>
        <v>0</v>
      </c>
      <c r="X16" s="9"/>
      <c r="Y16" s="46" t="s">
        <v>56</v>
      </c>
      <c r="Z16" s="7" t="s">
        <v>57</v>
      </c>
      <c r="AA16" s="8" t="s">
        <v>2</v>
      </c>
      <c r="AB16" s="6">
        <f>'ГВ ИМ'!D17</f>
        <v>0</v>
      </c>
      <c r="AC16" s="6">
        <f>'ГВ ИМ'!E17</f>
        <v>0</v>
      </c>
      <c r="AD16" s="6">
        <f>'ГВ ИМ'!F17</f>
        <v>0</v>
      </c>
      <c r="AE16" s="69">
        <f>'ГВ ИМ'!G17</f>
        <v>0</v>
      </c>
      <c r="AF16" s="9"/>
      <c r="AG16" s="46" t="s">
        <v>56</v>
      </c>
      <c r="AH16" s="7" t="s">
        <v>57</v>
      </c>
      <c r="AI16" s="8" t="s">
        <v>2</v>
      </c>
      <c r="AJ16" s="6">
        <f>'ГВ МЖЖ'!D16</f>
        <v>0</v>
      </c>
      <c r="AK16" s="6">
        <f>'ГВ МЖЖ'!E16</f>
        <v>0</v>
      </c>
      <c r="AL16" s="6">
        <f t="shared" si="8"/>
        <v>0</v>
      </c>
      <c r="AM16" s="11"/>
      <c r="AN16" s="9"/>
      <c r="AO16" s="46" t="s">
        <v>56</v>
      </c>
      <c r="AP16" s="7" t="s">
        <v>57</v>
      </c>
      <c r="AQ16" s="8" t="s">
        <v>2</v>
      </c>
      <c r="AR16" s="6">
        <f t="shared" si="4"/>
        <v>0</v>
      </c>
      <c r="AS16" s="6">
        <f t="shared" si="5"/>
        <v>0</v>
      </c>
      <c r="AT16" s="6">
        <f t="shared" si="6"/>
        <v>0</v>
      </c>
      <c r="AU16" s="11"/>
      <c r="AV16" s="9"/>
    </row>
    <row r="17" spans="1:103" s="10" customFormat="1" ht="18.75" customHeight="1">
      <c r="A17" s="45" t="s">
        <v>17</v>
      </c>
      <c r="B17" s="5" t="s">
        <v>116</v>
      </c>
      <c r="C17" s="4" t="s">
        <v>2</v>
      </c>
      <c r="D17" s="101">
        <f t="shared" si="0"/>
        <v>11853.16</v>
      </c>
      <c r="E17" s="101">
        <f>M17+U17+AC17+AK17</f>
        <v>13118.415900000002</v>
      </c>
      <c r="F17" s="97">
        <f t="shared" si="2"/>
        <v>1265.255900000002</v>
      </c>
      <c r="G17" s="25">
        <f t="shared" si="3"/>
        <v>10.674418467311696</v>
      </c>
      <c r="H17" s="73"/>
      <c r="I17" s="45" t="s">
        <v>17</v>
      </c>
      <c r="J17" s="5" t="s">
        <v>116</v>
      </c>
      <c r="K17" s="4" t="s">
        <v>2</v>
      </c>
      <c r="L17" s="25">
        <f>'Канал+'!D18</f>
        <v>7306.06</v>
      </c>
      <c r="M17" s="25">
        <f>'Канал+'!E18</f>
        <v>9367.730000000001</v>
      </c>
      <c r="N17" s="25">
        <f>'Канал+'!F18</f>
        <v>2061.670000000001</v>
      </c>
      <c r="O17" s="25">
        <f>'Канал+'!G18</f>
        <v>28.218629466497703</v>
      </c>
      <c r="P17" s="73"/>
      <c r="Q17" s="45" t="s">
        <v>17</v>
      </c>
      <c r="R17" s="5" t="s">
        <v>116</v>
      </c>
      <c r="S17" s="4" t="s">
        <v>2</v>
      </c>
      <c r="T17" s="25">
        <f>'ГВ Коянды'!D18</f>
        <v>1313</v>
      </c>
      <c r="U17" s="25">
        <f>'ГВ Коянды'!E18</f>
        <v>1644.5372000000002</v>
      </c>
      <c r="V17" s="25">
        <f>'ГВ Коянды'!F18</f>
        <v>331.5372000000002</v>
      </c>
      <c r="W17" s="25">
        <f>'ГВ Коянды'!G18</f>
        <v>25.250357958872826</v>
      </c>
      <c r="X17" s="73"/>
      <c r="Y17" s="45" t="s">
        <v>17</v>
      </c>
      <c r="Z17" s="5" t="s">
        <v>116</v>
      </c>
      <c r="AA17" s="4" t="s">
        <v>2</v>
      </c>
      <c r="AB17" s="25">
        <f>'ГВ ИМ'!D18</f>
        <v>1722.3000000000002</v>
      </c>
      <c r="AC17" s="25">
        <f>'ГВ ИМ'!E18</f>
        <v>1165.189</v>
      </c>
      <c r="AD17" s="25">
        <f>'ГВ ИМ'!F18</f>
        <v>-557.1110000000001</v>
      </c>
      <c r="AE17" s="68">
        <f>'ГВ ИМ'!G18</f>
        <v>-32.34691981652442</v>
      </c>
      <c r="AF17" s="73"/>
      <c r="AG17" s="45" t="s">
        <v>17</v>
      </c>
      <c r="AH17" s="5" t="s">
        <v>116</v>
      </c>
      <c r="AI17" s="4" t="s">
        <v>2</v>
      </c>
      <c r="AJ17" s="25">
        <f>'ГВ МЖЖ'!D17</f>
        <v>1511.8000000000002</v>
      </c>
      <c r="AK17" s="25">
        <f>'ГВ МЖЖ'!E17</f>
        <v>940.9597</v>
      </c>
      <c r="AL17" s="25">
        <f t="shared" si="8"/>
        <v>-570.8403000000002</v>
      </c>
      <c r="AM17" s="35">
        <f t="shared" si="9"/>
        <v>-37.75898266966531</v>
      </c>
      <c r="AN17" s="1"/>
      <c r="AO17" s="45" t="s">
        <v>17</v>
      </c>
      <c r="AP17" s="5" t="s">
        <v>116</v>
      </c>
      <c r="AQ17" s="4" t="s">
        <v>2</v>
      </c>
      <c r="AR17" s="25">
        <f>T17+AB17+AJ17</f>
        <v>4547.1</v>
      </c>
      <c r="AS17" s="25">
        <f t="shared" si="5"/>
        <v>3750.6859</v>
      </c>
      <c r="AT17" s="25">
        <f t="shared" si="6"/>
        <v>-796.4141000000001</v>
      </c>
      <c r="AU17" s="35">
        <f t="shared" si="7"/>
        <v>-17.514769853313112</v>
      </c>
      <c r="AV17" s="1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</row>
    <row r="18" spans="1:48" ht="15.75" customHeight="1">
      <c r="A18" s="46" t="s">
        <v>18</v>
      </c>
      <c r="B18" s="70" t="s">
        <v>16</v>
      </c>
      <c r="C18" s="8" t="s">
        <v>2</v>
      </c>
      <c r="D18" s="100">
        <f t="shared" si="0"/>
        <v>1452.1</v>
      </c>
      <c r="E18" s="100">
        <f t="shared" si="1"/>
        <v>1597.0019999999997</v>
      </c>
      <c r="F18" s="62">
        <f t="shared" si="2"/>
        <v>144.90199999999982</v>
      </c>
      <c r="G18" s="6">
        <f t="shared" si="3"/>
        <v>9.978789339577148</v>
      </c>
      <c r="H18" s="14"/>
      <c r="I18" s="46" t="s">
        <v>18</v>
      </c>
      <c r="J18" s="70" t="s">
        <v>16</v>
      </c>
      <c r="K18" s="8" t="s">
        <v>2</v>
      </c>
      <c r="L18" s="6">
        <f>'Канал+'!D19</f>
        <v>1298.1</v>
      </c>
      <c r="M18" s="6">
        <f>'Канал+'!E19</f>
        <v>1295.524</v>
      </c>
      <c r="N18" s="6">
        <f>'Канал+'!F19</f>
        <v>-2.576000000000022</v>
      </c>
      <c r="O18" s="6">
        <f>'Канал+'!G19</f>
        <v>-0.1984438795162191</v>
      </c>
      <c r="P18" s="14"/>
      <c r="Q18" s="46" t="s">
        <v>18</v>
      </c>
      <c r="R18" s="70" t="s">
        <v>16</v>
      </c>
      <c r="S18" s="8" t="s">
        <v>2</v>
      </c>
      <c r="T18" s="6">
        <f>'ГВ Коянды'!D19</f>
        <v>128.6</v>
      </c>
      <c r="U18" s="6">
        <f>'ГВ Коянды'!E19</f>
        <v>128.205</v>
      </c>
      <c r="V18" s="6">
        <f>'ГВ Коянды'!F19</f>
        <v>-0.3949999999999818</v>
      </c>
      <c r="W18" s="6">
        <f>'ГВ Коянды'!G19</f>
        <v>-0.3071539657853606</v>
      </c>
      <c r="X18" s="9"/>
      <c r="Y18" s="46" t="s">
        <v>18</v>
      </c>
      <c r="Z18" s="70" t="s">
        <v>16</v>
      </c>
      <c r="AA18" s="8" t="s">
        <v>2</v>
      </c>
      <c r="AB18" s="6">
        <f>'ГВ ИМ'!D19</f>
        <v>12.7</v>
      </c>
      <c r="AC18" s="6">
        <f>'ГВ ИМ'!E19</f>
        <v>103.964</v>
      </c>
      <c r="AD18" s="6">
        <f>'ГВ ИМ'!F19</f>
        <v>91.264</v>
      </c>
      <c r="AE18" s="69">
        <f>'ГВ ИМ'!G19</f>
        <v>718.6141732283465</v>
      </c>
      <c r="AF18" s="9"/>
      <c r="AG18" s="46" t="s">
        <v>18</v>
      </c>
      <c r="AH18" s="70" t="s">
        <v>16</v>
      </c>
      <c r="AI18" s="8" t="s">
        <v>2</v>
      </c>
      <c r="AJ18" s="6">
        <f>'ГВ МЖЖ'!D18</f>
        <v>12.7</v>
      </c>
      <c r="AK18" s="6">
        <f>'ГВ МЖЖ'!E18</f>
        <v>69.309</v>
      </c>
      <c r="AL18" s="6">
        <f t="shared" si="8"/>
        <v>56.608999999999995</v>
      </c>
      <c r="AM18" s="11">
        <f t="shared" si="9"/>
        <v>445.740157480315</v>
      </c>
      <c r="AN18" s="29"/>
      <c r="AO18" s="46" t="s">
        <v>18</v>
      </c>
      <c r="AP18" s="70" t="s">
        <v>16</v>
      </c>
      <c r="AQ18" s="8" t="s">
        <v>2</v>
      </c>
      <c r="AR18" s="6">
        <f aca="true" t="shared" si="10" ref="AR18:AR28">T18+AB18+AJ18</f>
        <v>153.99999999999997</v>
      </c>
      <c r="AS18" s="6">
        <f t="shared" si="5"/>
        <v>301.478</v>
      </c>
      <c r="AT18" s="6">
        <f t="shared" si="6"/>
        <v>147.478</v>
      </c>
      <c r="AU18" s="11">
        <f t="shared" si="7"/>
        <v>95.76493506493512</v>
      </c>
      <c r="AV18" s="29"/>
    </row>
    <row r="19" spans="1:48" ht="34.5" customHeight="1">
      <c r="A19" s="46" t="s">
        <v>46</v>
      </c>
      <c r="B19" s="7" t="s">
        <v>47</v>
      </c>
      <c r="C19" s="8" t="s">
        <v>2</v>
      </c>
      <c r="D19" s="100">
        <f t="shared" si="0"/>
        <v>5616</v>
      </c>
      <c r="E19" s="100">
        <f t="shared" si="1"/>
        <v>5728.71</v>
      </c>
      <c r="F19" s="62">
        <f t="shared" si="2"/>
        <v>112.71000000000004</v>
      </c>
      <c r="G19" s="6">
        <f t="shared" si="3"/>
        <v>2.006944444444443</v>
      </c>
      <c r="H19" s="9"/>
      <c r="I19" s="46" t="s">
        <v>46</v>
      </c>
      <c r="J19" s="7" t="s">
        <v>47</v>
      </c>
      <c r="K19" s="8" t="s">
        <v>2</v>
      </c>
      <c r="L19" s="6">
        <f>'Канал+'!D20</f>
        <v>5616</v>
      </c>
      <c r="M19" s="6">
        <f>'Канал+'!E20</f>
        <v>5728.71</v>
      </c>
      <c r="N19" s="6">
        <f>'Канал+'!F20</f>
        <v>112.71000000000004</v>
      </c>
      <c r="O19" s="6">
        <f>'Канал+'!G20</f>
        <v>2.006944444444443</v>
      </c>
      <c r="P19" s="9"/>
      <c r="Q19" s="14"/>
      <c r="R19" s="7" t="s">
        <v>47</v>
      </c>
      <c r="S19" s="8" t="s">
        <v>2</v>
      </c>
      <c r="T19" s="6">
        <f>'ГВ Коянды'!D20</f>
        <v>0</v>
      </c>
      <c r="U19" s="6">
        <f>'ГВ Коянды'!E20</f>
        <v>0</v>
      </c>
      <c r="V19" s="6">
        <f>'ГВ Коянды'!F20</f>
        <v>0</v>
      </c>
      <c r="W19" s="6">
        <f>'ГВ Коянды'!G20</f>
        <v>0</v>
      </c>
      <c r="X19" s="9"/>
      <c r="Y19" s="14"/>
      <c r="Z19" s="7" t="s">
        <v>47</v>
      </c>
      <c r="AA19" s="14"/>
      <c r="AB19" s="14"/>
      <c r="AC19" s="14"/>
      <c r="AD19" s="14"/>
      <c r="AE19" s="14"/>
      <c r="AF19" s="14"/>
      <c r="AG19" s="14"/>
      <c r="AH19" s="7" t="s">
        <v>47</v>
      </c>
      <c r="AI19" s="14"/>
      <c r="AJ19" s="6"/>
      <c r="AK19" s="6"/>
      <c r="AL19" s="14"/>
      <c r="AM19" s="14"/>
      <c r="AN19" s="9"/>
      <c r="AO19" s="14"/>
      <c r="AP19" s="7" t="s">
        <v>47</v>
      </c>
      <c r="AQ19" s="14"/>
      <c r="AR19" s="6">
        <f t="shared" si="10"/>
        <v>0</v>
      </c>
      <c r="AS19" s="6">
        <f t="shared" si="5"/>
        <v>0</v>
      </c>
      <c r="AT19" s="6">
        <f t="shared" si="6"/>
        <v>0</v>
      </c>
      <c r="AU19" s="11"/>
      <c r="AV19" s="9"/>
    </row>
    <row r="20" spans="1:48" ht="20.25" customHeight="1">
      <c r="A20" s="46" t="s">
        <v>48</v>
      </c>
      <c r="B20" s="70" t="s">
        <v>61</v>
      </c>
      <c r="C20" s="8"/>
      <c r="D20" s="100">
        <f t="shared" si="0"/>
        <v>398.47</v>
      </c>
      <c r="E20" s="100">
        <f t="shared" si="1"/>
        <v>373.296</v>
      </c>
      <c r="F20" s="62">
        <f t="shared" si="2"/>
        <v>-25.174000000000035</v>
      </c>
      <c r="G20" s="6">
        <f t="shared" si="3"/>
        <v>-6.317665068888516</v>
      </c>
      <c r="H20" s="9"/>
      <c r="I20" s="46"/>
      <c r="J20" s="7"/>
      <c r="K20" s="8"/>
      <c r="L20" s="6"/>
      <c r="M20" s="6"/>
      <c r="N20" s="6"/>
      <c r="O20" s="6"/>
      <c r="P20" s="9"/>
      <c r="Q20" s="46" t="s">
        <v>46</v>
      </c>
      <c r="R20" s="70" t="s">
        <v>61</v>
      </c>
      <c r="S20" s="8" t="s">
        <v>2</v>
      </c>
      <c r="T20" s="6">
        <f>'ГВ Коянды'!D22</f>
        <v>162.87</v>
      </c>
      <c r="U20" s="6">
        <f>'ГВ Коянды'!E22</f>
        <v>169.68</v>
      </c>
      <c r="V20" s="6">
        <f>'ГВ Коянды'!F22</f>
        <v>6.810000000000002</v>
      </c>
      <c r="W20" s="6">
        <f>'ГВ Коянды'!G22</f>
        <v>4.181248848775084</v>
      </c>
      <c r="X20" s="9"/>
      <c r="Y20" s="46" t="s">
        <v>46</v>
      </c>
      <c r="Z20" s="70" t="s">
        <v>61</v>
      </c>
      <c r="AA20" s="8" t="s">
        <v>2</v>
      </c>
      <c r="AB20" s="6">
        <f>'ГВ ИМ'!D20</f>
        <v>117.8</v>
      </c>
      <c r="AC20" s="6">
        <f>'ГВ ИМ'!E20</f>
        <v>84.84</v>
      </c>
      <c r="AD20" s="6">
        <f>'ГВ ИМ'!F20</f>
        <v>-32.959999999999994</v>
      </c>
      <c r="AE20" s="69">
        <f>'ГВ ИМ'!G20</f>
        <v>-27.979626485568758</v>
      </c>
      <c r="AF20" s="9"/>
      <c r="AG20" s="46" t="s">
        <v>46</v>
      </c>
      <c r="AH20" s="70" t="s">
        <v>61</v>
      </c>
      <c r="AI20" s="8" t="s">
        <v>2</v>
      </c>
      <c r="AJ20" s="6">
        <f>'ГВ МЖЖ'!D19</f>
        <v>117.8</v>
      </c>
      <c r="AK20" s="6">
        <f>'ГВ МЖЖ'!E19</f>
        <v>118.776</v>
      </c>
      <c r="AL20" s="6">
        <f>AK20-AJ20</f>
        <v>0.9759999999999991</v>
      </c>
      <c r="AM20" s="11">
        <f>AK20/AJ20*100-100</f>
        <v>0.8285229202037385</v>
      </c>
      <c r="AN20" s="9"/>
      <c r="AO20" s="46" t="s">
        <v>46</v>
      </c>
      <c r="AP20" s="70" t="s">
        <v>61</v>
      </c>
      <c r="AQ20" s="8" t="s">
        <v>2</v>
      </c>
      <c r="AR20" s="6">
        <f t="shared" si="10"/>
        <v>398.47</v>
      </c>
      <c r="AS20" s="6">
        <f t="shared" si="5"/>
        <v>373.296</v>
      </c>
      <c r="AT20" s="6">
        <f t="shared" si="6"/>
        <v>-25.173999999999992</v>
      </c>
      <c r="AU20" s="11">
        <f t="shared" si="7"/>
        <v>-6.317665068888516</v>
      </c>
      <c r="AV20" s="9"/>
    </row>
    <row r="21" spans="1:48" ht="18.75" customHeight="1">
      <c r="A21" s="74" t="s">
        <v>97</v>
      </c>
      <c r="B21" s="7" t="s">
        <v>49</v>
      </c>
      <c r="C21" s="8" t="s">
        <v>2</v>
      </c>
      <c r="D21" s="100">
        <f t="shared" si="0"/>
        <v>603.4200000000001</v>
      </c>
      <c r="E21" s="100">
        <f>M21+U21+AC21+AK21</f>
        <v>885.128</v>
      </c>
      <c r="F21" s="62">
        <f t="shared" si="2"/>
        <v>281.70799999999997</v>
      </c>
      <c r="G21" s="6">
        <f t="shared" si="3"/>
        <v>46.685227536375976</v>
      </c>
      <c r="H21" s="9"/>
      <c r="I21" s="46" t="s">
        <v>48</v>
      </c>
      <c r="J21" s="7" t="s">
        <v>49</v>
      </c>
      <c r="K21" s="8" t="s">
        <v>2</v>
      </c>
      <c r="L21" s="6">
        <f>'Канал+'!D21</f>
        <v>391.96</v>
      </c>
      <c r="M21" s="6">
        <f>'Канал+'!E21</f>
        <v>608.993</v>
      </c>
      <c r="N21" s="6">
        <f>'Канал+'!F21</f>
        <v>217.03300000000007</v>
      </c>
      <c r="O21" s="6">
        <f>'Канал+'!G21</f>
        <v>55.37121134809678</v>
      </c>
      <c r="P21" s="9"/>
      <c r="Q21" s="46" t="s">
        <v>48</v>
      </c>
      <c r="R21" s="7" t="s">
        <v>49</v>
      </c>
      <c r="S21" s="8" t="s">
        <v>2</v>
      </c>
      <c r="T21" s="6">
        <f>'ГВ Коянды'!D21</f>
        <v>62.56</v>
      </c>
      <c r="U21" s="6">
        <f>'ГВ Коянды'!E21</f>
        <v>80.539</v>
      </c>
      <c r="V21" s="6">
        <f>'ГВ Коянды'!F21</f>
        <v>17.979</v>
      </c>
      <c r="W21" s="6">
        <f>'ГВ Коянды'!G21</f>
        <v>28.738810741687985</v>
      </c>
      <c r="X21" s="9"/>
      <c r="Y21" s="46" t="s">
        <v>48</v>
      </c>
      <c r="Z21" s="7" t="s">
        <v>49</v>
      </c>
      <c r="AA21" s="8" t="s">
        <v>2</v>
      </c>
      <c r="AB21" s="6">
        <f>'ГВ ИМ'!D21</f>
        <v>61.7</v>
      </c>
      <c r="AC21" s="6">
        <f>'ГВ ИМ'!E21</f>
        <v>80.539</v>
      </c>
      <c r="AD21" s="6">
        <f>'ГВ ИМ'!F21</f>
        <v>18.839</v>
      </c>
      <c r="AE21" s="69">
        <f>'ГВ ИМ'!G21</f>
        <v>30.533225283630486</v>
      </c>
      <c r="AF21" s="9"/>
      <c r="AG21" s="46" t="s">
        <v>48</v>
      </c>
      <c r="AH21" s="7" t="s">
        <v>49</v>
      </c>
      <c r="AI21" s="8" t="s">
        <v>2</v>
      </c>
      <c r="AJ21" s="6">
        <f>'ГВ МЖЖ'!D20</f>
        <v>87.2</v>
      </c>
      <c r="AK21" s="6">
        <f>'ГВ МЖЖ'!E20</f>
        <v>115.057</v>
      </c>
      <c r="AL21" s="6">
        <f t="shared" si="8"/>
        <v>27.857</v>
      </c>
      <c r="AM21" s="11">
        <f t="shared" si="9"/>
        <v>31.94610091743121</v>
      </c>
      <c r="AN21" s="9"/>
      <c r="AO21" s="46" t="s">
        <v>48</v>
      </c>
      <c r="AP21" s="7" t="s">
        <v>49</v>
      </c>
      <c r="AQ21" s="8" t="s">
        <v>2</v>
      </c>
      <c r="AR21" s="6">
        <f t="shared" si="10"/>
        <v>211.46</v>
      </c>
      <c r="AS21" s="6">
        <f t="shared" si="5"/>
        <v>276.135</v>
      </c>
      <c r="AT21" s="6">
        <f t="shared" si="6"/>
        <v>64.675</v>
      </c>
      <c r="AU21" s="11">
        <f t="shared" si="7"/>
        <v>30.584980610990243</v>
      </c>
      <c r="AV21" s="9"/>
    </row>
    <row r="22" spans="1:48" ht="18.75" customHeight="1">
      <c r="A22" s="46" t="s">
        <v>98</v>
      </c>
      <c r="B22" s="75" t="s">
        <v>148</v>
      </c>
      <c r="C22" s="76" t="s">
        <v>2</v>
      </c>
      <c r="D22" s="100">
        <f t="shared" si="0"/>
        <v>575.46</v>
      </c>
      <c r="E22" s="100">
        <f t="shared" si="1"/>
        <v>2352.826</v>
      </c>
      <c r="F22" s="62">
        <f t="shared" si="2"/>
        <v>1777.366</v>
      </c>
      <c r="G22" s="6">
        <f t="shared" si="3"/>
        <v>308.8600424008619</v>
      </c>
      <c r="H22" s="77"/>
      <c r="I22" s="74" t="s">
        <v>97</v>
      </c>
      <c r="J22" s="75" t="s">
        <v>148</v>
      </c>
      <c r="K22" s="76" t="s">
        <v>2</v>
      </c>
      <c r="L22" s="78">
        <f>'Канал+'!D22</f>
        <v>0</v>
      </c>
      <c r="M22" s="78">
        <f>'Канал+'!E22</f>
        <v>1734.503</v>
      </c>
      <c r="N22" s="78">
        <f>'Канал+'!F22</f>
        <v>1734.503</v>
      </c>
      <c r="O22" s="78">
        <f>'Канал+'!G22</f>
        <v>0</v>
      </c>
      <c r="P22" s="77"/>
      <c r="Q22" s="74" t="s">
        <v>99</v>
      </c>
      <c r="R22" s="75" t="s">
        <v>148</v>
      </c>
      <c r="S22" s="76" t="s">
        <v>2</v>
      </c>
      <c r="T22" s="78">
        <f>'ГВ Коянды'!D25</f>
        <v>199.26</v>
      </c>
      <c r="U22" s="78">
        <f>'ГВ Коянды'!E25</f>
        <v>241.165</v>
      </c>
      <c r="V22" s="78">
        <f>'ГВ Коянды'!F25</f>
        <v>41.905</v>
      </c>
      <c r="W22" s="78">
        <f>'ГВ Коянды'!G25</f>
        <v>21.0303121549734</v>
      </c>
      <c r="X22" s="77"/>
      <c r="Y22" s="74" t="s">
        <v>99</v>
      </c>
      <c r="Z22" s="75" t="s">
        <v>148</v>
      </c>
      <c r="AA22" s="76"/>
      <c r="AB22" s="78">
        <f>'ГВ ИМ'!D24</f>
        <v>197.5</v>
      </c>
      <c r="AC22" s="78">
        <f>'ГВ ИМ'!E24</f>
        <v>151.287</v>
      </c>
      <c r="AD22" s="78">
        <f>'ГВ ИМ'!F24</f>
        <v>-46.212999999999994</v>
      </c>
      <c r="AE22" s="79">
        <f>'ГВ ИМ'!G24</f>
        <v>-23.39898734177214</v>
      </c>
      <c r="AF22" s="77"/>
      <c r="AG22" s="74" t="s">
        <v>99</v>
      </c>
      <c r="AH22" s="75" t="s">
        <v>148</v>
      </c>
      <c r="AI22" s="76"/>
      <c r="AJ22" s="6">
        <f>'ГВ МЖЖ'!D23</f>
        <v>178.7</v>
      </c>
      <c r="AK22" s="6">
        <f>'ГВ МЖЖ'!E23</f>
        <v>225.871</v>
      </c>
      <c r="AL22" s="78">
        <f aca="true" t="shared" si="11" ref="AL22:AL30">AK22-AJ22</f>
        <v>47.17100000000002</v>
      </c>
      <c r="AM22" s="80">
        <f>AK22/AJ22*100-100</f>
        <v>26.396754336877464</v>
      </c>
      <c r="AN22" s="77"/>
      <c r="AO22" s="74" t="s">
        <v>99</v>
      </c>
      <c r="AP22" s="75" t="s">
        <v>96</v>
      </c>
      <c r="AQ22" s="8" t="s">
        <v>2</v>
      </c>
      <c r="AR22" s="6">
        <f t="shared" si="10"/>
        <v>575.46</v>
      </c>
      <c r="AS22" s="6">
        <f t="shared" si="5"/>
        <v>618.323</v>
      </c>
      <c r="AT22" s="6">
        <f t="shared" si="6"/>
        <v>42.86300000000003</v>
      </c>
      <c r="AU22" s="11">
        <f t="shared" si="7"/>
        <v>7.448476001807251</v>
      </c>
      <c r="AV22" s="77"/>
    </row>
    <row r="23" spans="1:103" s="107" customFormat="1" ht="18.75" customHeight="1">
      <c r="A23" s="47" t="s">
        <v>99</v>
      </c>
      <c r="B23" s="82" t="s">
        <v>152</v>
      </c>
      <c r="C23" s="42"/>
      <c r="D23" s="102">
        <f t="shared" si="0"/>
        <v>2012.1</v>
      </c>
      <c r="E23" s="102">
        <f t="shared" si="1"/>
        <v>562.4929999999999</v>
      </c>
      <c r="F23" s="103">
        <f t="shared" si="2"/>
        <v>-1449.607</v>
      </c>
      <c r="G23" s="39">
        <f t="shared" si="3"/>
        <v>-72.0444808906118</v>
      </c>
      <c r="H23" s="42"/>
      <c r="I23" s="42"/>
      <c r="J23" s="42"/>
      <c r="K23" s="42"/>
      <c r="L23" s="42"/>
      <c r="M23" s="42"/>
      <c r="N23" s="42"/>
      <c r="O23" s="42"/>
      <c r="P23" s="42"/>
      <c r="Q23" s="47" t="s">
        <v>97</v>
      </c>
      <c r="R23" s="82" t="s">
        <v>152</v>
      </c>
      <c r="S23" s="38" t="s">
        <v>2</v>
      </c>
      <c r="T23" s="39">
        <f>'ГВ Коянды'!D23</f>
        <v>209.9</v>
      </c>
      <c r="U23" s="39">
        <f>'ГВ Коянды'!E23</f>
        <v>205.186</v>
      </c>
      <c r="V23" s="39">
        <f>'ГВ Коянды'!F23</f>
        <v>-4.713999999999999</v>
      </c>
      <c r="W23" s="39">
        <f>'ГВ Коянды'!G23</f>
        <v>-2.2458313482610777</v>
      </c>
      <c r="X23" s="41"/>
      <c r="Y23" s="47" t="s">
        <v>97</v>
      </c>
      <c r="Z23" s="82" t="s">
        <v>152</v>
      </c>
      <c r="AA23" s="38"/>
      <c r="AB23" s="39">
        <f>'ГВ ИМ'!D22</f>
        <v>811.2</v>
      </c>
      <c r="AC23" s="39">
        <f>'ГВ ИМ'!E22</f>
        <v>120.28</v>
      </c>
      <c r="AD23" s="39">
        <f>'ГВ ИМ'!F22</f>
        <v>-690.9200000000001</v>
      </c>
      <c r="AE23" s="104">
        <f>'ГВ ИМ'!G22</f>
        <v>-85.17258382642999</v>
      </c>
      <c r="AF23" s="41"/>
      <c r="AG23" s="47" t="s">
        <v>97</v>
      </c>
      <c r="AH23" s="82" t="s">
        <v>152</v>
      </c>
      <c r="AI23" s="38"/>
      <c r="AJ23" s="39">
        <f>'ГВ МЖЖ'!D21</f>
        <v>991</v>
      </c>
      <c r="AK23" s="39">
        <f>'ГВ МЖЖ'!E21</f>
        <v>237.027</v>
      </c>
      <c r="AL23" s="39">
        <f t="shared" si="11"/>
        <v>-753.973</v>
      </c>
      <c r="AM23" s="40">
        <f>AK23/AJ23*100-100</f>
        <v>-76.08203834510596</v>
      </c>
      <c r="AN23" s="105"/>
      <c r="AO23" s="47" t="s">
        <v>97</v>
      </c>
      <c r="AP23" s="82" t="s">
        <v>152</v>
      </c>
      <c r="AQ23" s="38" t="s">
        <v>2</v>
      </c>
      <c r="AR23" s="39">
        <f t="shared" si="10"/>
        <v>2012.1</v>
      </c>
      <c r="AS23" s="39">
        <f t="shared" si="5"/>
        <v>562.4929999999999</v>
      </c>
      <c r="AT23" s="39">
        <f t="shared" si="6"/>
        <v>-1449.607</v>
      </c>
      <c r="AU23" s="40">
        <f t="shared" si="7"/>
        <v>-72.0444808906118</v>
      </c>
      <c r="AV23" s="105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</row>
    <row r="24" spans="1:103" s="107" customFormat="1" ht="18.75" customHeight="1">
      <c r="A24" s="47" t="s">
        <v>100</v>
      </c>
      <c r="B24" s="82" t="s">
        <v>150</v>
      </c>
      <c r="C24" s="42"/>
      <c r="D24" s="102">
        <f t="shared" si="0"/>
        <v>83.19999999999999</v>
      </c>
      <c r="E24" s="102">
        <f t="shared" si="1"/>
        <v>101.2847</v>
      </c>
      <c r="F24" s="103">
        <f t="shared" si="2"/>
        <v>18.084700000000012</v>
      </c>
      <c r="G24" s="39">
        <f t="shared" si="3"/>
        <v>21.736418269230782</v>
      </c>
      <c r="H24" s="42"/>
      <c r="I24" s="42"/>
      <c r="J24" s="42"/>
      <c r="K24" s="42"/>
      <c r="L24" s="42"/>
      <c r="M24" s="42"/>
      <c r="N24" s="42"/>
      <c r="O24" s="42"/>
      <c r="P24" s="42"/>
      <c r="Q24" s="47" t="s">
        <v>100</v>
      </c>
      <c r="R24" s="82" t="s">
        <v>150</v>
      </c>
      <c r="S24" s="38" t="s">
        <v>2</v>
      </c>
      <c r="T24" s="39">
        <f>'ГВ Коянды'!D26</f>
        <v>27.4</v>
      </c>
      <c r="U24" s="39">
        <f>'ГВ Коянды'!E26</f>
        <v>26.4792</v>
      </c>
      <c r="V24" s="39">
        <f>'ГВ Коянды'!F26</f>
        <v>-0.9207999999999998</v>
      </c>
      <c r="W24" s="39">
        <f>'ГВ Коянды'!G26</f>
        <v>-3.3605839416058387</v>
      </c>
      <c r="X24" s="41"/>
      <c r="Y24" s="47" t="s">
        <v>100</v>
      </c>
      <c r="Z24" s="82" t="s">
        <v>150</v>
      </c>
      <c r="AA24" s="38"/>
      <c r="AB24" s="39">
        <f>'ГВ ИМ'!D25</f>
        <v>35.9</v>
      </c>
      <c r="AC24" s="39">
        <f>'ГВ ИМ'!E25</f>
        <v>27.9918</v>
      </c>
      <c r="AD24" s="39">
        <f>'ГВ ИМ'!F25</f>
        <v>-7.908199999999997</v>
      </c>
      <c r="AE24" s="104">
        <f>'ГВ ИМ'!G25</f>
        <v>-22.0284122562674</v>
      </c>
      <c r="AF24" s="41"/>
      <c r="AG24" s="47" t="s">
        <v>100</v>
      </c>
      <c r="AH24" s="82" t="s">
        <v>150</v>
      </c>
      <c r="AI24" s="38"/>
      <c r="AJ24" s="39">
        <f>'ГВ МЖЖ'!D24</f>
        <v>19.9</v>
      </c>
      <c r="AK24" s="39">
        <f>'ГВ МЖЖ'!E24</f>
        <v>46.8137</v>
      </c>
      <c r="AL24" s="39">
        <f t="shared" si="11"/>
        <v>26.9137</v>
      </c>
      <c r="AM24" s="40">
        <f>AK24/AJ24*100-100</f>
        <v>135.24472361809043</v>
      </c>
      <c r="AN24" s="105"/>
      <c r="AO24" s="47" t="s">
        <v>100</v>
      </c>
      <c r="AP24" s="82" t="s">
        <v>150</v>
      </c>
      <c r="AQ24" s="38" t="s">
        <v>2</v>
      </c>
      <c r="AR24" s="39">
        <f t="shared" si="10"/>
        <v>83.19999999999999</v>
      </c>
      <c r="AS24" s="39">
        <f t="shared" si="5"/>
        <v>101.2847</v>
      </c>
      <c r="AT24" s="39">
        <f t="shared" si="6"/>
        <v>18.0847</v>
      </c>
      <c r="AU24" s="40">
        <f t="shared" si="7"/>
        <v>21.736418269230782</v>
      </c>
      <c r="AV24" s="105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</row>
    <row r="25" spans="1:48" ht="33.75" customHeight="1">
      <c r="A25" s="46" t="s">
        <v>101</v>
      </c>
      <c r="B25" s="7" t="s">
        <v>151</v>
      </c>
      <c r="C25" s="14"/>
      <c r="D25" s="100">
        <f t="shared" si="0"/>
        <v>329.5</v>
      </c>
      <c r="E25" s="100">
        <f t="shared" si="1"/>
        <v>745.4852</v>
      </c>
      <c r="F25" s="62">
        <f t="shared" si="2"/>
        <v>415.98519999999996</v>
      </c>
      <c r="G25" s="6">
        <f t="shared" si="3"/>
        <v>126.24740515933232</v>
      </c>
      <c r="H25" s="14"/>
      <c r="I25" s="14"/>
      <c r="J25" s="14"/>
      <c r="K25" s="14"/>
      <c r="L25" s="14"/>
      <c r="M25" s="14"/>
      <c r="N25" s="14"/>
      <c r="O25" s="14"/>
      <c r="P25" s="14"/>
      <c r="Q25" s="46" t="s">
        <v>98</v>
      </c>
      <c r="R25" s="7" t="s">
        <v>151</v>
      </c>
      <c r="S25" s="8" t="s">
        <v>2</v>
      </c>
      <c r="T25" s="6">
        <f>'ГВ Коянды'!D24</f>
        <v>0</v>
      </c>
      <c r="U25" s="6">
        <f>'ГВ Коянды'!E24</f>
        <v>226.194</v>
      </c>
      <c r="V25" s="6">
        <f>'ГВ Коянды'!F24</f>
        <v>0</v>
      </c>
      <c r="W25" s="6">
        <f>'ГВ Коянды'!G24</f>
        <v>0</v>
      </c>
      <c r="X25" s="9"/>
      <c r="Y25" s="46" t="s">
        <v>98</v>
      </c>
      <c r="Z25" s="7" t="s">
        <v>151</v>
      </c>
      <c r="AA25" s="8"/>
      <c r="AB25" s="6">
        <f>'ГВ ИМ'!D23</f>
        <v>225</v>
      </c>
      <c r="AC25" s="6">
        <f>'ГВ ИМ'!E23</f>
        <v>391.1852</v>
      </c>
      <c r="AD25" s="6">
        <f>'ГВ ИМ'!F23</f>
        <v>166.1852</v>
      </c>
      <c r="AE25" s="69">
        <f>'ГВ ИМ'!G23</f>
        <v>73.8600888888889</v>
      </c>
      <c r="AF25" s="9"/>
      <c r="AG25" s="46" t="s">
        <v>98</v>
      </c>
      <c r="AH25" s="7" t="s">
        <v>151</v>
      </c>
      <c r="AI25" s="8"/>
      <c r="AJ25" s="6">
        <f>'ГВ МЖЖ'!D22</f>
        <v>104.5</v>
      </c>
      <c r="AK25" s="6">
        <f>'ГВ МЖЖ'!E22</f>
        <v>128.106</v>
      </c>
      <c r="AL25" s="6">
        <f t="shared" si="11"/>
        <v>23.605999999999995</v>
      </c>
      <c r="AM25" s="11">
        <f>AK25/AJ25*100-100</f>
        <v>22.589473684210517</v>
      </c>
      <c r="AN25" s="81"/>
      <c r="AO25" s="46" t="s">
        <v>98</v>
      </c>
      <c r="AP25" s="7" t="s">
        <v>151</v>
      </c>
      <c r="AQ25" s="8" t="s">
        <v>2</v>
      </c>
      <c r="AR25" s="6">
        <f t="shared" si="10"/>
        <v>329.5</v>
      </c>
      <c r="AS25" s="6">
        <f t="shared" si="5"/>
        <v>745.4852</v>
      </c>
      <c r="AT25" s="6">
        <f t="shared" si="6"/>
        <v>189.7912</v>
      </c>
      <c r="AU25" s="11">
        <f t="shared" si="7"/>
        <v>126.24740515933232</v>
      </c>
      <c r="AV25" s="81"/>
    </row>
    <row r="26" spans="1:48" ht="18.75" customHeight="1">
      <c r="A26" s="46" t="s">
        <v>102</v>
      </c>
      <c r="B26" s="7" t="s">
        <v>153</v>
      </c>
      <c r="D26" s="100">
        <f t="shared" si="0"/>
        <v>782.91</v>
      </c>
      <c r="E26" s="100">
        <f>M26+U26+AC26+AK26</f>
        <v>772.191</v>
      </c>
      <c r="F26" s="62">
        <f t="shared" si="2"/>
        <v>-10.718999999999937</v>
      </c>
      <c r="G26" s="6">
        <f t="shared" si="3"/>
        <v>-1.3691228876882349</v>
      </c>
      <c r="H26" s="3"/>
      <c r="I26" s="46" t="s">
        <v>98</v>
      </c>
      <c r="J26" s="7" t="s">
        <v>153</v>
      </c>
      <c r="K26" s="8" t="s">
        <v>2</v>
      </c>
      <c r="L26" s="93">
        <f>SUM(L27:L28)</f>
        <v>0</v>
      </c>
      <c r="M26" s="93">
        <f>SUM(M27:M28)</f>
        <v>0</v>
      </c>
      <c r="N26" s="93">
        <f>L26-M26</f>
        <v>0</v>
      </c>
      <c r="O26" s="11"/>
      <c r="P26" s="14"/>
      <c r="Q26" s="46" t="s">
        <v>101</v>
      </c>
      <c r="R26" s="7" t="s">
        <v>153</v>
      </c>
      <c r="S26" s="8" t="s">
        <v>2</v>
      </c>
      <c r="T26" s="6">
        <f>'ГВ Коянды'!D27</f>
        <v>522.41</v>
      </c>
      <c r="U26" s="6">
        <f>'ГВ Коянды'!E27</f>
        <v>567.089</v>
      </c>
      <c r="V26" s="6">
        <f>'ГВ Коянды'!F27</f>
        <v>44.67900000000009</v>
      </c>
      <c r="W26" s="6">
        <f>'ГВ Коянды'!G27</f>
        <v>8.552477938783738</v>
      </c>
      <c r="X26" s="9"/>
      <c r="Y26" s="46" t="s">
        <v>101</v>
      </c>
      <c r="Z26" s="7" t="s">
        <v>153</v>
      </c>
      <c r="AA26" s="8"/>
      <c r="AB26" s="6">
        <f>'ГВ ИМ'!D26</f>
        <v>260.5</v>
      </c>
      <c r="AC26" s="6">
        <f>'ГВ ИМ'!E26</f>
        <v>205.102</v>
      </c>
      <c r="AD26" s="6">
        <f>'ГВ ИМ'!F26</f>
        <v>-55.397999999999996</v>
      </c>
      <c r="AE26" s="69">
        <f>'ГВ ИМ'!G26</f>
        <v>-21.266026871401138</v>
      </c>
      <c r="AF26" s="9"/>
      <c r="AG26" s="46" t="s">
        <v>101</v>
      </c>
      <c r="AH26" s="7" t="s">
        <v>153</v>
      </c>
      <c r="AI26" s="8"/>
      <c r="AJ26" s="6">
        <f>'ГВ МЖЖ'!D25</f>
        <v>0</v>
      </c>
      <c r="AK26" s="6">
        <f>'ГВ МЖЖ'!E25</f>
        <v>0</v>
      </c>
      <c r="AL26" s="6">
        <f>'ГВ МЖЖ'!F25</f>
        <v>0</v>
      </c>
      <c r="AM26" s="11"/>
      <c r="AN26" s="9"/>
      <c r="AO26" s="46" t="s">
        <v>101</v>
      </c>
      <c r="AP26" s="7" t="s">
        <v>153</v>
      </c>
      <c r="AQ26" s="8" t="s">
        <v>2</v>
      </c>
      <c r="AR26" s="6">
        <f t="shared" si="10"/>
        <v>782.91</v>
      </c>
      <c r="AS26" s="6">
        <f t="shared" si="5"/>
        <v>772.191</v>
      </c>
      <c r="AT26" s="6">
        <f t="shared" si="6"/>
        <v>-10.718999999999909</v>
      </c>
      <c r="AU26" s="11">
        <f t="shared" si="7"/>
        <v>-1.3691228876882349</v>
      </c>
      <c r="AV26" s="9"/>
    </row>
    <row r="27" spans="1:48" ht="18.75" customHeight="1" hidden="1">
      <c r="A27" s="46" t="s">
        <v>135</v>
      </c>
      <c r="B27" s="7" t="s">
        <v>131</v>
      </c>
      <c r="C27" s="8" t="s">
        <v>2</v>
      </c>
      <c r="D27" s="100">
        <f t="shared" si="0"/>
        <v>0</v>
      </c>
      <c r="E27" s="100">
        <f t="shared" si="1"/>
        <v>0</v>
      </c>
      <c r="F27" s="62">
        <f t="shared" si="2"/>
        <v>0</v>
      </c>
      <c r="G27" s="6"/>
      <c r="H27" s="9"/>
      <c r="I27" s="19" t="s">
        <v>146</v>
      </c>
      <c r="J27" s="7" t="s">
        <v>131</v>
      </c>
      <c r="K27" s="8" t="s">
        <v>2</v>
      </c>
      <c r="L27" s="6">
        <f>'Канал+'!D23</f>
        <v>0</v>
      </c>
      <c r="M27" s="6">
        <f>'Канал+'!E23</f>
        <v>0</v>
      </c>
      <c r="N27" s="6">
        <f>'Канал+'!F23</f>
        <v>0</v>
      </c>
      <c r="O27" s="6">
        <f>'Канал+'!G23</f>
        <v>0</v>
      </c>
      <c r="P27" s="9"/>
      <c r="Q27" s="46" t="s">
        <v>132</v>
      </c>
      <c r="R27" s="7" t="s">
        <v>131</v>
      </c>
      <c r="S27" s="8"/>
      <c r="T27" s="6">
        <f>'ГВ Коянды'!D28</f>
        <v>0</v>
      </c>
      <c r="U27" s="6">
        <f>'ГВ Коянды'!E28</f>
        <v>0</v>
      </c>
      <c r="V27" s="6">
        <f>'ГВ Коянды'!F28</f>
        <v>0</v>
      </c>
      <c r="W27" s="6">
        <f>'ГВ Коянды'!G28</f>
        <v>0</v>
      </c>
      <c r="X27" s="9"/>
      <c r="Y27" s="46" t="s">
        <v>132</v>
      </c>
      <c r="Z27" s="7" t="s">
        <v>131</v>
      </c>
      <c r="AA27" s="8"/>
      <c r="AB27" s="6">
        <f>'ГВ ИМ'!D27</f>
        <v>0</v>
      </c>
      <c r="AC27" s="6">
        <f>'ГВ ИМ'!E27</f>
        <v>0</v>
      </c>
      <c r="AD27" s="6">
        <f>'ГВ ИМ'!F27</f>
        <v>0</v>
      </c>
      <c r="AE27" s="69">
        <f>'ГВ ИМ'!G27</f>
        <v>0</v>
      </c>
      <c r="AF27" s="9"/>
      <c r="AG27" s="46" t="s">
        <v>132</v>
      </c>
      <c r="AH27" s="7" t="s">
        <v>131</v>
      </c>
      <c r="AI27" s="8"/>
      <c r="AJ27" s="6">
        <f>'ГВ МЖЖ'!D26</f>
        <v>0</v>
      </c>
      <c r="AK27" s="6">
        <f>'ГВ МЖЖ'!E26</f>
        <v>0</v>
      </c>
      <c r="AL27" s="6">
        <f>'ГВ МЖЖ'!F26</f>
        <v>0</v>
      </c>
      <c r="AM27" s="11"/>
      <c r="AN27" s="9"/>
      <c r="AO27" s="46" t="s">
        <v>132</v>
      </c>
      <c r="AP27" s="7" t="s">
        <v>131</v>
      </c>
      <c r="AQ27" s="8" t="s">
        <v>2</v>
      </c>
      <c r="AR27" s="6">
        <f t="shared" si="10"/>
        <v>0</v>
      </c>
      <c r="AS27" s="6">
        <f t="shared" si="5"/>
        <v>0</v>
      </c>
      <c r="AT27" s="6">
        <f t="shared" si="6"/>
        <v>0</v>
      </c>
      <c r="AU27" s="11"/>
      <c r="AV27" s="9"/>
    </row>
    <row r="28" spans="1:48" ht="18.75" customHeight="1" hidden="1">
      <c r="A28" s="46" t="s">
        <v>136</v>
      </c>
      <c r="B28" s="7" t="s">
        <v>154</v>
      </c>
      <c r="C28" s="8"/>
      <c r="D28" s="100">
        <f t="shared" si="0"/>
        <v>0</v>
      </c>
      <c r="E28" s="100">
        <f t="shared" si="1"/>
        <v>0</v>
      </c>
      <c r="F28" s="62">
        <f t="shared" si="2"/>
        <v>0</v>
      </c>
      <c r="G28" s="6"/>
      <c r="H28" s="9"/>
      <c r="I28" s="46" t="s">
        <v>147</v>
      </c>
      <c r="J28" s="7" t="s">
        <v>134</v>
      </c>
      <c r="K28" s="8"/>
      <c r="L28" s="6">
        <f>'Канал+'!D24</f>
        <v>0</v>
      </c>
      <c r="M28" s="6">
        <f>'Канал+'!E24</f>
        <v>0</v>
      </c>
      <c r="N28" s="6">
        <f>'Канал+'!F24</f>
        <v>0</v>
      </c>
      <c r="O28" s="6">
        <f>'Канал+'!G24</f>
        <v>0</v>
      </c>
      <c r="P28" s="9"/>
      <c r="Q28" s="46" t="s">
        <v>133</v>
      </c>
      <c r="R28" s="7" t="s">
        <v>154</v>
      </c>
      <c r="S28" s="8"/>
      <c r="T28" s="6">
        <f>'ГВ Коянды'!D29</f>
        <v>0</v>
      </c>
      <c r="U28" s="6">
        <f>'ГВ Коянды'!E29</f>
        <v>0</v>
      </c>
      <c r="V28" s="6">
        <f>'ГВ Коянды'!F29</f>
        <v>0</v>
      </c>
      <c r="W28" s="6">
        <f>'ГВ Коянды'!G29</f>
        <v>0</v>
      </c>
      <c r="X28" s="9"/>
      <c r="Y28" s="46" t="s">
        <v>133</v>
      </c>
      <c r="Z28" s="7" t="s">
        <v>154</v>
      </c>
      <c r="AA28" s="8"/>
      <c r="AB28" s="6">
        <f>'ГВ ИМ'!D28</f>
        <v>0</v>
      </c>
      <c r="AC28" s="6">
        <f>'ГВ ИМ'!E28</f>
        <v>0</v>
      </c>
      <c r="AD28" s="6">
        <f>'ГВ ИМ'!F28</f>
        <v>0</v>
      </c>
      <c r="AE28" s="69">
        <f>'ГВ ИМ'!G28</f>
        <v>0</v>
      </c>
      <c r="AF28" s="9"/>
      <c r="AG28" s="46" t="s">
        <v>133</v>
      </c>
      <c r="AH28" s="7" t="s">
        <v>154</v>
      </c>
      <c r="AI28" s="8"/>
      <c r="AJ28" s="6">
        <f>'ГВ МЖЖ'!D27</f>
        <v>0</v>
      </c>
      <c r="AK28" s="6">
        <f>'ГВ МЖЖ'!E27</f>
        <v>0</v>
      </c>
      <c r="AL28" s="6">
        <f>'ГВ МЖЖ'!F27</f>
        <v>0</v>
      </c>
      <c r="AM28" s="11"/>
      <c r="AN28" s="9"/>
      <c r="AO28" s="46" t="s">
        <v>133</v>
      </c>
      <c r="AP28" s="7" t="s">
        <v>154</v>
      </c>
      <c r="AQ28" s="8" t="s">
        <v>2</v>
      </c>
      <c r="AR28" s="6">
        <f t="shared" si="10"/>
        <v>0</v>
      </c>
      <c r="AS28" s="6">
        <f t="shared" si="5"/>
        <v>0</v>
      </c>
      <c r="AT28" s="6">
        <f t="shared" si="6"/>
        <v>0</v>
      </c>
      <c r="AU28" s="11"/>
      <c r="AV28" s="9"/>
    </row>
    <row r="29" spans="1:103" s="10" customFormat="1" ht="18" customHeight="1">
      <c r="A29" s="4" t="s">
        <v>31</v>
      </c>
      <c r="B29" s="5" t="s">
        <v>78</v>
      </c>
      <c r="C29" s="4" t="s">
        <v>2</v>
      </c>
      <c r="D29" s="101">
        <f t="shared" si="0"/>
        <v>40844.49</v>
      </c>
      <c r="E29" s="101">
        <f t="shared" si="1"/>
        <v>38828.742880000005</v>
      </c>
      <c r="F29" s="97">
        <f t="shared" si="2"/>
        <v>-2015.7471199999927</v>
      </c>
      <c r="G29" s="25">
        <f t="shared" si="3"/>
        <v>-4.935175148471657</v>
      </c>
      <c r="H29" s="72"/>
      <c r="I29" s="45" t="s">
        <v>31</v>
      </c>
      <c r="J29" s="5" t="s">
        <v>78</v>
      </c>
      <c r="K29" s="4" t="s">
        <v>2</v>
      </c>
      <c r="L29" s="25">
        <f>'Канал+'!D25</f>
        <v>27797.21</v>
      </c>
      <c r="M29" s="25">
        <f>'Канал+'!E25</f>
        <v>25003.042879999997</v>
      </c>
      <c r="N29" s="25">
        <f>'Канал+'!F25</f>
        <v>-2794.167120000002</v>
      </c>
      <c r="O29" s="25">
        <f>'Канал+'!G25</f>
        <v>-10.051969676093393</v>
      </c>
      <c r="P29" s="72"/>
      <c r="Q29" s="45" t="s">
        <v>31</v>
      </c>
      <c r="R29" s="5" t="s">
        <v>78</v>
      </c>
      <c r="S29" s="4" t="s">
        <v>2</v>
      </c>
      <c r="T29" s="25">
        <f>'ГВ Коянды'!D30</f>
        <v>4570.62</v>
      </c>
      <c r="U29" s="25">
        <f>'ГВ Коянды'!E30</f>
        <v>4690.17</v>
      </c>
      <c r="V29" s="25">
        <f>'ГВ Коянды'!F30</f>
        <v>119.55000000000018</v>
      </c>
      <c r="W29" s="25">
        <f>'ГВ Коянды'!G30</f>
        <v>2.615618887590742</v>
      </c>
      <c r="X29" s="72"/>
      <c r="Y29" s="45" t="s">
        <v>31</v>
      </c>
      <c r="Z29" s="5" t="s">
        <v>78</v>
      </c>
      <c r="AA29" s="4" t="s">
        <v>2</v>
      </c>
      <c r="AB29" s="25">
        <f>'ГВ ИМ'!D29</f>
        <v>3014.7</v>
      </c>
      <c r="AC29" s="25">
        <f>'ГВ ИМ'!E29</f>
        <v>3500.866</v>
      </c>
      <c r="AD29" s="25">
        <f>'ГВ ИМ'!F29</f>
        <v>486.16600000000017</v>
      </c>
      <c r="AE29" s="68">
        <f>'ГВ ИМ'!G29</f>
        <v>16.126513417587176</v>
      </c>
      <c r="AF29" s="72"/>
      <c r="AG29" s="45" t="s">
        <v>31</v>
      </c>
      <c r="AH29" s="5" t="s">
        <v>78</v>
      </c>
      <c r="AI29" s="4" t="s">
        <v>2</v>
      </c>
      <c r="AJ29" s="25">
        <f>'ГВ МЖЖ'!D28</f>
        <v>5461.96</v>
      </c>
      <c r="AK29" s="25">
        <f>'ГВ МЖЖ'!E28</f>
        <v>5634.664000000001</v>
      </c>
      <c r="AL29" s="25">
        <f t="shared" si="11"/>
        <v>172.70400000000063</v>
      </c>
      <c r="AM29" s="35">
        <f>AK29/AJ29*100-100</f>
        <v>3.161941867022094</v>
      </c>
      <c r="AN29" s="1"/>
      <c r="AO29" s="45" t="s">
        <v>31</v>
      </c>
      <c r="AP29" s="5" t="s">
        <v>78</v>
      </c>
      <c r="AQ29" s="4" t="s">
        <v>2</v>
      </c>
      <c r="AR29" s="25">
        <f t="shared" si="4"/>
        <v>13047.279999999999</v>
      </c>
      <c r="AS29" s="25">
        <f t="shared" si="5"/>
        <v>13825.7</v>
      </c>
      <c r="AT29" s="25">
        <f t="shared" si="6"/>
        <v>778.420000000001</v>
      </c>
      <c r="AU29" s="35">
        <f t="shared" si="7"/>
        <v>5.966147733473974</v>
      </c>
      <c r="AV29" s="1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</row>
    <row r="30" spans="1:103" s="10" customFormat="1" ht="23.25" customHeight="1">
      <c r="A30" s="45" t="s">
        <v>27</v>
      </c>
      <c r="B30" s="5" t="s">
        <v>117</v>
      </c>
      <c r="C30" s="4" t="s">
        <v>2</v>
      </c>
      <c r="D30" s="101">
        <f t="shared" si="0"/>
        <v>34839.77</v>
      </c>
      <c r="E30" s="101">
        <f t="shared" si="1"/>
        <v>33040.72288</v>
      </c>
      <c r="F30" s="97">
        <f t="shared" si="2"/>
        <v>-1799.0471199999956</v>
      </c>
      <c r="G30" s="25">
        <f t="shared" si="3"/>
        <v>-5.163774387718391</v>
      </c>
      <c r="H30" s="72"/>
      <c r="I30" s="45" t="s">
        <v>27</v>
      </c>
      <c r="J30" s="5" t="s">
        <v>117</v>
      </c>
      <c r="K30" s="4" t="s">
        <v>2</v>
      </c>
      <c r="L30" s="25">
        <f>'Канал+'!D26</f>
        <v>27797.21</v>
      </c>
      <c r="M30" s="25">
        <f>'Канал+'!E26</f>
        <v>25003.042879999997</v>
      </c>
      <c r="N30" s="25">
        <f>'Канал+'!F26</f>
        <v>-2794.167120000002</v>
      </c>
      <c r="O30" s="25">
        <f>'Канал+'!G26</f>
        <v>-10.051969676093393</v>
      </c>
      <c r="P30" s="72"/>
      <c r="Q30" s="45" t="s">
        <v>27</v>
      </c>
      <c r="R30" s="5" t="s">
        <v>117</v>
      </c>
      <c r="S30" s="4" t="s">
        <v>2</v>
      </c>
      <c r="T30" s="25">
        <f>'ГВ Коянды'!D31</f>
        <v>3061.2999999999997</v>
      </c>
      <c r="U30" s="25">
        <f>'ГВ Коянды'!E31</f>
        <v>3180.8500000000004</v>
      </c>
      <c r="V30" s="25">
        <f>'ГВ Коянды'!F31</f>
        <v>119.55000000000064</v>
      </c>
      <c r="W30" s="25">
        <f>'ГВ Коянды'!G31</f>
        <v>3.9052036716427807</v>
      </c>
      <c r="X30" s="72"/>
      <c r="Y30" s="45" t="s">
        <v>27</v>
      </c>
      <c r="Z30" s="5" t="s">
        <v>117</v>
      </c>
      <c r="AA30" s="4" t="s">
        <v>2</v>
      </c>
      <c r="AB30" s="25">
        <f>'ГВ ИМ'!D30</f>
        <v>2141.9</v>
      </c>
      <c r="AC30" s="25">
        <f>'ГВ ИМ'!E30</f>
        <v>2844.766</v>
      </c>
      <c r="AD30" s="25">
        <f>'ГВ ИМ'!F30</f>
        <v>702.866</v>
      </c>
      <c r="AE30" s="68">
        <f>'ГВ ИМ'!G30</f>
        <v>32.81507073159344</v>
      </c>
      <c r="AF30" s="72"/>
      <c r="AG30" s="45" t="s">
        <v>27</v>
      </c>
      <c r="AH30" s="5" t="s">
        <v>117</v>
      </c>
      <c r="AI30" s="4" t="s">
        <v>2</v>
      </c>
      <c r="AJ30" s="25">
        <f>'ГВ МЖЖ'!D29</f>
        <v>1839.3599999999997</v>
      </c>
      <c r="AK30" s="25">
        <f>'ГВ МЖЖ'!E29</f>
        <v>2012.064</v>
      </c>
      <c r="AL30" s="25">
        <f t="shared" si="11"/>
        <v>172.7040000000004</v>
      </c>
      <c r="AM30" s="35">
        <f>AK30/AJ30*100-100</f>
        <v>9.389352818371634</v>
      </c>
      <c r="AN30" s="72"/>
      <c r="AO30" s="45" t="s">
        <v>27</v>
      </c>
      <c r="AP30" s="5" t="s">
        <v>117</v>
      </c>
      <c r="AQ30" s="4" t="s">
        <v>2</v>
      </c>
      <c r="AR30" s="25">
        <f t="shared" si="4"/>
        <v>7042.5599999999995</v>
      </c>
      <c r="AS30" s="25">
        <f t="shared" si="5"/>
        <v>8037.68</v>
      </c>
      <c r="AT30" s="25">
        <f t="shared" si="6"/>
        <v>995.120000000001</v>
      </c>
      <c r="AU30" s="35">
        <f t="shared" si="7"/>
        <v>14.130089058524177</v>
      </c>
      <c r="AV30" s="72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</row>
    <row r="31" spans="1:48" ht="21.75" customHeight="1">
      <c r="A31" s="47" t="s">
        <v>32</v>
      </c>
      <c r="B31" s="82" t="s">
        <v>4</v>
      </c>
      <c r="C31" s="38" t="s">
        <v>2</v>
      </c>
      <c r="D31" s="100">
        <f t="shared" si="0"/>
        <v>1645.5</v>
      </c>
      <c r="E31" s="100">
        <f t="shared" si="1"/>
        <v>1645.5</v>
      </c>
      <c r="F31" s="62">
        <f t="shared" si="2"/>
        <v>0</v>
      </c>
      <c r="G31" s="6">
        <f t="shared" si="3"/>
        <v>0</v>
      </c>
      <c r="H31" s="82"/>
      <c r="I31" s="47" t="s">
        <v>32</v>
      </c>
      <c r="J31" s="82" t="s">
        <v>4</v>
      </c>
      <c r="K31" s="38" t="s">
        <v>2</v>
      </c>
      <c r="L31" s="6">
        <f>'Канал+'!D27</f>
        <v>1645.5</v>
      </c>
      <c r="M31" s="6">
        <f>'Канал+'!E27</f>
        <v>1645.5</v>
      </c>
      <c r="N31" s="6">
        <f>'Канал+'!F27</f>
        <v>0</v>
      </c>
      <c r="O31" s="6">
        <f>'Канал+'!G27</f>
        <v>0</v>
      </c>
      <c r="P31" s="82"/>
      <c r="Q31" s="46" t="s">
        <v>32</v>
      </c>
      <c r="R31" s="7" t="s">
        <v>4</v>
      </c>
      <c r="S31" s="8" t="s">
        <v>2</v>
      </c>
      <c r="T31" s="6">
        <f>'ГВ Коянды'!D32</f>
        <v>0</v>
      </c>
      <c r="U31" s="6">
        <f>'ГВ Коянды'!E32</f>
        <v>0</v>
      </c>
      <c r="V31" s="6">
        <f>'ГВ Коянды'!F32</f>
        <v>0</v>
      </c>
      <c r="W31" s="6">
        <f>'ГВ Коянды'!G32</f>
        <v>0</v>
      </c>
      <c r="X31" s="71"/>
      <c r="Y31" s="3"/>
      <c r="Z31" s="82" t="s">
        <v>4</v>
      </c>
      <c r="AA31" s="14"/>
      <c r="AB31" s="14"/>
      <c r="AC31" s="14"/>
      <c r="AD31" s="14"/>
      <c r="AE31" s="14"/>
      <c r="AF31" s="14"/>
      <c r="AG31" s="14"/>
      <c r="AH31" s="82" t="s">
        <v>4</v>
      </c>
      <c r="AI31" s="14"/>
      <c r="AJ31" s="6"/>
      <c r="AK31" s="6"/>
      <c r="AL31" s="14"/>
      <c r="AM31" s="14"/>
      <c r="AN31" s="7"/>
      <c r="AO31" s="3"/>
      <c r="AP31" s="82" t="s">
        <v>4</v>
      </c>
      <c r="AQ31" s="14"/>
      <c r="AR31" s="6">
        <f>T31+AB31+AJ31</f>
        <v>0</v>
      </c>
      <c r="AS31" s="6">
        <f t="shared" si="5"/>
        <v>0</v>
      </c>
      <c r="AT31" s="6">
        <f t="shared" si="6"/>
        <v>0</v>
      </c>
      <c r="AU31" s="11"/>
      <c r="AV31" s="7"/>
    </row>
    <row r="32" spans="1:48" ht="16.5" customHeight="1">
      <c r="A32" s="46" t="s">
        <v>33</v>
      </c>
      <c r="B32" s="7" t="s">
        <v>52</v>
      </c>
      <c r="C32" s="8" t="s">
        <v>2</v>
      </c>
      <c r="D32" s="100">
        <f t="shared" si="0"/>
        <v>795.5</v>
      </c>
      <c r="E32" s="100">
        <f t="shared" si="1"/>
        <v>645</v>
      </c>
      <c r="F32" s="62">
        <f t="shared" si="2"/>
        <v>-150.5</v>
      </c>
      <c r="G32" s="6">
        <f t="shared" si="3"/>
        <v>-18.91891891891892</v>
      </c>
      <c r="H32" s="71"/>
      <c r="I32" s="46" t="s">
        <v>33</v>
      </c>
      <c r="J32" s="7" t="s">
        <v>52</v>
      </c>
      <c r="K32" s="8" t="s">
        <v>2</v>
      </c>
      <c r="L32" s="6">
        <f>'Канал+'!D28</f>
        <v>795.5</v>
      </c>
      <c r="M32" s="6">
        <f>'Канал+'!E28</f>
        <v>645</v>
      </c>
      <c r="N32" s="6">
        <f>'Канал+'!F28</f>
        <v>-150.5</v>
      </c>
      <c r="O32" s="6">
        <f>'Канал+'!G28</f>
        <v>-18.91891891891892</v>
      </c>
      <c r="P32" s="71"/>
      <c r="Q32" s="46" t="s">
        <v>33</v>
      </c>
      <c r="R32" s="7" t="s">
        <v>52</v>
      </c>
      <c r="S32" s="8" t="s">
        <v>2</v>
      </c>
      <c r="T32" s="6">
        <f>'ГВ Коянды'!D33</f>
        <v>0</v>
      </c>
      <c r="U32" s="6">
        <f>'ГВ Коянды'!E33</f>
        <v>0</v>
      </c>
      <c r="V32" s="6">
        <f>'ГВ Коянды'!F33</f>
        <v>0</v>
      </c>
      <c r="W32" s="6">
        <f>'ГВ Коянды'!G33</f>
        <v>0</v>
      </c>
      <c r="X32" s="71"/>
      <c r="Y32" s="3"/>
      <c r="Z32" s="7" t="s">
        <v>52</v>
      </c>
      <c r="AA32" s="14"/>
      <c r="AB32" s="14"/>
      <c r="AC32" s="14"/>
      <c r="AD32" s="14"/>
      <c r="AE32" s="14"/>
      <c r="AF32" s="14"/>
      <c r="AG32" s="14"/>
      <c r="AH32" s="7" t="s">
        <v>52</v>
      </c>
      <c r="AI32" s="14"/>
      <c r="AJ32" s="6"/>
      <c r="AK32" s="6"/>
      <c r="AL32" s="14"/>
      <c r="AM32" s="14"/>
      <c r="AN32" s="7"/>
      <c r="AO32" s="3"/>
      <c r="AP32" s="7" t="s">
        <v>52</v>
      </c>
      <c r="AQ32" s="14"/>
      <c r="AR32" s="6">
        <f t="shared" si="4"/>
        <v>0</v>
      </c>
      <c r="AS32" s="6">
        <f t="shared" si="5"/>
        <v>0</v>
      </c>
      <c r="AT32" s="6">
        <f t="shared" si="6"/>
        <v>0</v>
      </c>
      <c r="AU32" s="11"/>
      <c r="AV32" s="7"/>
    </row>
    <row r="33" spans="1:48" ht="17.25" customHeight="1">
      <c r="A33" s="46" t="s">
        <v>34</v>
      </c>
      <c r="B33" s="7" t="s">
        <v>51</v>
      </c>
      <c r="C33" s="8" t="s">
        <v>2</v>
      </c>
      <c r="D33" s="100">
        <f t="shared" si="0"/>
        <v>850</v>
      </c>
      <c r="E33" s="100">
        <f t="shared" si="1"/>
        <v>682.921</v>
      </c>
      <c r="F33" s="62">
        <f t="shared" si="2"/>
        <v>-167.07899999999995</v>
      </c>
      <c r="G33" s="6">
        <f t="shared" si="3"/>
        <v>-19.656352941176465</v>
      </c>
      <c r="H33" s="9"/>
      <c r="I33" s="46" t="s">
        <v>34</v>
      </c>
      <c r="J33" s="7" t="s">
        <v>51</v>
      </c>
      <c r="K33" s="8" t="s">
        <v>2</v>
      </c>
      <c r="L33" s="6">
        <f>'Канал+'!D29</f>
        <v>850</v>
      </c>
      <c r="M33" s="6">
        <f>'Канал+'!E29</f>
        <v>682.921</v>
      </c>
      <c r="N33" s="6">
        <f>'Канал+'!F29</f>
        <v>-167.07899999999995</v>
      </c>
      <c r="O33" s="6">
        <f>'Канал+'!G29</f>
        <v>-19.656352941176465</v>
      </c>
      <c r="P33" s="9"/>
      <c r="Q33" s="46" t="s">
        <v>34</v>
      </c>
      <c r="R33" s="7" t="s">
        <v>51</v>
      </c>
      <c r="S33" s="8" t="s">
        <v>2</v>
      </c>
      <c r="T33" s="6">
        <f>'ГВ Коянды'!D34</f>
        <v>0</v>
      </c>
      <c r="U33" s="6">
        <f>'ГВ Коянды'!E34</f>
        <v>0</v>
      </c>
      <c r="V33" s="6">
        <f>'ГВ Коянды'!F34</f>
        <v>0</v>
      </c>
      <c r="W33" s="6">
        <f>'ГВ Коянды'!G34</f>
        <v>0</v>
      </c>
      <c r="X33" s="9"/>
      <c r="Y33" s="3"/>
      <c r="Z33" s="7" t="s">
        <v>51</v>
      </c>
      <c r="AA33" s="14"/>
      <c r="AB33" s="14"/>
      <c r="AC33" s="14"/>
      <c r="AD33" s="14"/>
      <c r="AE33" s="14"/>
      <c r="AF33" s="14"/>
      <c r="AG33" s="14"/>
      <c r="AH33" s="7" t="s">
        <v>51</v>
      </c>
      <c r="AI33" s="14"/>
      <c r="AJ33" s="6"/>
      <c r="AK33" s="6"/>
      <c r="AL33" s="14"/>
      <c r="AM33" s="14"/>
      <c r="AN33" s="7"/>
      <c r="AO33" s="3"/>
      <c r="AP33" s="7" t="s">
        <v>51</v>
      </c>
      <c r="AQ33" s="14"/>
      <c r="AR33" s="6">
        <f t="shared" si="4"/>
        <v>0</v>
      </c>
      <c r="AS33" s="6">
        <f t="shared" si="5"/>
        <v>0</v>
      </c>
      <c r="AT33" s="6">
        <f t="shared" si="6"/>
        <v>0</v>
      </c>
      <c r="AU33" s="11"/>
      <c r="AV33" s="7"/>
    </row>
    <row r="34" spans="1:103" s="10" customFormat="1" ht="17.25" customHeight="1">
      <c r="A34" s="45" t="s">
        <v>35</v>
      </c>
      <c r="B34" s="5" t="s">
        <v>114</v>
      </c>
      <c r="C34" s="4"/>
      <c r="D34" s="101">
        <f t="shared" si="0"/>
        <v>11496.23</v>
      </c>
      <c r="E34" s="101">
        <f t="shared" si="1"/>
        <v>11230.88388</v>
      </c>
      <c r="F34" s="97">
        <f t="shared" si="2"/>
        <v>-265.34612000000016</v>
      </c>
      <c r="G34" s="25">
        <f t="shared" si="3"/>
        <v>-2.3081142252721207</v>
      </c>
      <c r="H34" s="1"/>
      <c r="I34" s="45" t="s">
        <v>35</v>
      </c>
      <c r="J34" s="5" t="s">
        <v>114</v>
      </c>
      <c r="K34" s="4"/>
      <c r="L34" s="25">
        <f>'Канал+'!D30</f>
        <v>8327.67</v>
      </c>
      <c r="M34" s="25">
        <f>'Канал+'!E30</f>
        <v>7935.39988</v>
      </c>
      <c r="N34" s="25">
        <f>'Канал+'!F30</f>
        <v>-392.27012</v>
      </c>
      <c r="O34" s="25">
        <f>'Канал+'!G30</f>
        <v>-4.710442656829585</v>
      </c>
      <c r="P34" s="1"/>
      <c r="R34" s="5" t="s">
        <v>114</v>
      </c>
      <c r="Z34" s="5" t="s">
        <v>114</v>
      </c>
      <c r="AA34" s="13"/>
      <c r="AB34" s="95">
        <f>AB35+AB36</f>
        <v>2112.4</v>
      </c>
      <c r="AC34" s="95">
        <f>AC35+AC36</f>
        <v>2209.254</v>
      </c>
      <c r="AD34" s="95">
        <f>AC34-AB34</f>
        <v>96.85399999999981</v>
      </c>
      <c r="AE34" s="68">
        <f>AC34/AB34*100-100</f>
        <v>4.585021776178749</v>
      </c>
      <c r="AF34" s="13"/>
      <c r="AG34" s="13"/>
      <c r="AH34" s="5" t="s">
        <v>114</v>
      </c>
      <c r="AI34" s="13"/>
      <c r="AJ34" s="25">
        <f>AJ35+AJ36</f>
        <v>1056.1599999999999</v>
      </c>
      <c r="AK34" s="25">
        <f>AK35+AK36</f>
        <v>1086.23</v>
      </c>
      <c r="AL34" s="6">
        <f>AK34-AJ34</f>
        <v>30.070000000000164</v>
      </c>
      <c r="AM34" s="11">
        <f>AK34/AJ34*100-100</f>
        <v>2.847106499015311</v>
      </c>
      <c r="AN34" s="5"/>
      <c r="AP34" s="5" t="s">
        <v>114</v>
      </c>
      <c r="AQ34" s="13"/>
      <c r="AR34" s="25">
        <f t="shared" si="4"/>
        <v>3168.56</v>
      </c>
      <c r="AS34" s="25">
        <f t="shared" si="5"/>
        <v>3295.484</v>
      </c>
      <c r="AT34" s="25">
        <f t="shared" si="6"/>
        <v>126.92399999999998</v>
      </c>
      <c r="AU34" s="35">
        <f t="shared" si="7"/>
        <v>4.005731310121945</v>
      </c>
      <c r="AV34" s="5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</row>
    <row r="35" spans="1:48" ht="17.25" customHeight="1">
      <c r="A35" s="46" t="s">
        <v>90</v>
      </c>
      <c r="B35" s="7" t="s">
        <v>70</v>
      </c>
      <c r="C35" s="8" t="s">
        <v>2</v>
      </c>
      <c r="D35" s="100">
        <f t="shared" si="0"/>
        <v>12396.39</v>
      </c>
      <c r="E35" s="100">
        <f t="shared" si="1"/>
        <v>12179.91161</v>
      </c>
      <c r="F35" s="62">
        <f t="shared" si="2"/>
        <v>-216.47839000000022</v>
      </c>
      <c r="G35" s="6">
        <f t="shared" si="3"/>
        <v>-1.7463018669144788</v>
      </c>
      <c r="H35" s="71"/>
      <c r="I35" s="46" t="s">
        <v>90</v>
      </c>
      <c r="J35" s="7" t="s">
        <v>70</v>
      </c>
      <c r="K35" s="8" t="s">
        <v>2</v>
      </c>
      <c r="L35" s="6">
        <f>'Канал+'!D31</f>
        <v>7577.5</v>
      </c>
      <c r="M35" s="6">
        <f>'Канал+'!E31</f>
        <v>7220.56261</v>
      </c>
      <c r="N35" s="6">
        <f>'Канал+'!F31</f>
        <v>-356.93739000000005</v>
      </c>
      <c r="O35" s="6">
        <f>'Канал+'!G31</f>
        <v>-4.710490135268884</v>
      </c>
      <c r="P35" s="71"/>
      <c r="Q35" s="46" t="s">
        <v>35</v>
      </c>
      <c r="R35" s="7" t="s">
        <v>70</v>
      </c>
      <c r="S35" s="8" t="s">
        <v>2</v>
      </c>
      <c r="T35" s="6">
        <f>'ГВ Коянды'!D35</f>
        <v>1935.73</v>
      </c>
      <c r="U35" s="6">
        <f>'ГВ Коянды'!E35</f>
        <v>1960.73</v>
      </c>
      <c r="V35" s="6">
        <f>'ГВ Коянды'!F35</f>
        <v>25</v>
      </c>
      <c r="W35" s="6">
        <f>'ГВ Коянды'!G35</f>
        <v>1.2915024306075793</v>
      </c>
      <c r="X35" s="71"/>
      <c r="Y35" s="46" t="s">
        <v>32</v>
      </c>
      <c r="Z35" s="7" t="s">
        <v>70</v>
      </c>
      <c r="AA35" s="8" t="s">
        <v>2</v>
      </c>
      <c r="AB35" s="6">
        <f>'ГВ ИМ'!D31</f>
        <v>1922.1</v>
      </c>
      <c r="AC35" s="6">
        <f>'ГВ ИМ'!E31</f>
        <v>2010.239</v>
      </c>
      <c r="AD35" s="6">
        <f>'ГВ ИМ'!F31</f>
        <v>88.13900000000012</v>
      </c>
      <c r="AE35" s="69">
        <f>'ГВ ИМ'!G31</f>
        <v>4.585557463191321</v>
      </c>
      <c r="AF35" s="71"/>
      <c r="AG35" s="46" t="s">
        <v>32</v>
      </c>
      <c r="AH35" s="7" t="s">
        <v>70</v>
      </c>
      <c r="AI35" s="8" t="s">
        <v>2</v>
      </c>
      <c r="AJ35" s="6">
        <f>'ГВ МЖЖ'!D30</f>
        <v>961.06</v>
      </c>
      <c r="AK35" s="6">
        <f>'ГВ МЖЖ'!E30</f>
        <v>988.38</v>
      </c>
      <c r="AL35" s="6">
        <f>AK35-AJ35</f>
        <v>27.32000000000005</v>
      </c>
      <c r="AM35" s="11">
        <f>AK35/AJ35*100-100</f>
        <v>2.8426945247955473</v>
      </c>
      <c r="AN35" s="9"/>
      <c r="AO35" s="46" t="s">
        <v>32</v>
      </c>
      <c r="AP35" s="7" t="s">
        <v>70</v>
      </c>
      <c r="AQ35" s="8" t="s">
        <v>2</v>
      </c>
      <c r="AR35" s="6">
        <f t="shared" si="4"/>
        <v>4818.889999999999</v>
      </c>
      <c r="AS35" s="6">
        <f t="shared" si="5"/>
        <v>4959.349</v>
      </c>
      <c r="AT35" s="6">
        <f t="shared" si="6"/>
        <v>140.45900000000017</v>
      </c>
      <c r="AU35" s="11">
        <f t="shared" si="7"/>
        <v>2.9147583779667343</v>
      </c>
      <c r="AV35" s="9"/>
    </row>
    <row r="36" spans="1:48" ht="17.25" customHeight="1">
      <c r="A36" s="46" t="s">
        <v>91</v>
      </c>
      <c r="B36" s="7" t="s">
        <v>12</v>
      </c>
      <c r="C36" s="8" t="s">
        <v>2</v>
      </c>
      <c r="D36" s="100">
        <f t="shared" si="0"/>
        <v>1227.2099999999998</v>
      </c>
      <c r="E36" s="100">
        <f t="shared" si="1"/>
        <v>1205.8142699999999</v>
      </c>
      <c r="F36" s="62">
        <f t="shared" si="2"/>
        <v>-21.395729999999958</v>
      </c>
      <c r="G36" s="6">
        <f t="shared" si="3"/>
        <v>-1.7434448871831165</v>
      </c>
      <c r="H36" s="71"/>
      <c r="I36" s="46" t="s">
        <v>91</v>
      </c>
      <c r="J36" s="7" t="s">
        <v>12</v>
      </c>
      <c r="K36" s="8" t="s">
        <v>2</v>
      </c>
      <c r="L36" s="6">
        <f>'Канал+'!D32</f>
        <v>750.17</v>
      </c>
      <c r="M36" s="6">
        <f>'Канал+'!E32</f>
        <v>714.83727</v>
      </c>
      <c r="N36" s="6">
        <f>'Канал+'!F32</f>
        <v>-35.33272999999997</v>
      </c>
      <c r="O36" s="6">
        <f>'Канал+'!G32</f>
        <v>-4.709963075036313</v>
      </c>
      <c r="P36" s="71"/>
      <c r="Q36" s="46" t="s">
        <v>36</v>
      </c>
      <c r="R36" s="7" t="s">
        <v>12</v>
      </c>
      <c r="S36" s="8" t="s">
        <v>2</v>
      </c>
      <c r="T36" s="6">
        <f>'ГВ Коянды'!D36</f>
        <v>191.64</v>
      </c>
      <c r="U36" s="6">
        <f>'ГВ Коянды'!E36</f>
        <v>194.112</v>
      </c>
      <c r="V36" s="6">
        <f>'ГВ Коянды'!F36</f>
        <v>2.4720000000000084</v>
      </c>
      <c r="W36" s="6">
        <f>'ГВ Коянды'!G36</f>
        <v>1.289918597370061</v>
      </c>
      <c r="X36" s="71"/>
      <c r="Y36" s="46" t="s">
        <v>33</v>
      </c>
      <c r="Z36" s="7" t="s">
        <v>12</v>
      </c>
      <c r="AA36" s="8" t="s">
        <v>2</v>
      </c>
      <c r="AB36" s="6">
        <f>'ГВ ИМ'!D32</f>
        <v>190.3</v>
      </c>
      <c r="AC36" s="6">
        <f>'ГВ ИМ'!E32</f>
        <v>199.015</v>
      </c>
      <c r="AD36" s="6">
        <f>'ГВ ИМ'!F32</f>
        <v>8.714999999999975</v>
      </c>
      <c r="AE36" s="69">
        <f>'ГВ ИМ'!G32</f>
        <v>4.579611140304763</v>
      </c>
      <c r="AF36" s="71"/>
      <c r="AG36" s="46" t="s">
        <v>33</v>
      </c>
      <c r="AH36" s="7" t="s">
        <v>12</v>
      </c>
      <c r="AI36" s="8" t="s">
        <v>2</v>
      </c>
      <c r="AJ36" s="6">
        <f>'ГВ МЖЖ'!D31</f>
        <v>95.1</v>
      </c>
      <c r="AK36" s="6">
        <f>'ГВ МЖЖ'!E31</f>
        <v>97.85</v>
      </c>
      <c r="AL36" s="6">
        <f>AK36-AJ36</f>
        <v>2.75</v>
      </c>
      <c r="AM36" s="11">
        <f>AK36/AJ36*100-100</f>
        <v>2.891692954784446</v>
      </c>
      <c r="AN36" s="9"/>
      <c r="AO36" s="46" t="s">
        <v>33</v>
      </c>
      <c r="AP36" s="7" t="s">
        <v>12</v>
      </c>
      <c r="AQ36" s="8" t="s">
        <v>2</v>
      </c>
      <c r="AR36" s="6">
        <f t="shared" si="4"/>
        <v>477.03999999999996</v>
      </c>
      <c r="AS36" s="6">
        <f t="shared" si="5"/>
        <v>490.977</v>
      </c>
      <c r="AT36" s="6">
        <f t="shared" si="6"/>
        <v>13.936999999999983</v>
      </c>
      <c r="AU36" s="11">
        <f t="shared" si="7"/>
        <v>2.9215579406339174</v>
      </c>
      <c r="AV36" s="9"/>
    </row>
    <row r="37" spans="1:48" ht="17.25" customHeight="1">
      <c r="A37" s="46" t="s">
        <v>36</v>
      </c>
      <c r="B37" s="7" t="s">
        <v>60</v>
      </c>
      <c r="C37" s="8" t="s">
        <v>2</v>
      </c>
      <c r="D37" s="100">
        <f t="shared" si="0"/>
        <v>2162</v>
      </c>
      <c r="E37" s="100">
        <f t="shared" si="1"/>
        <v>2186.067</v>
      </c>
      <c r="F37" s="62">
        <f t="shared" si="2"/>
        <v>24.067000000000007</v>
      </c>
      <c r="G37" s="6">
        <f t="shared" si="3"/>
        <v>1.1131822386679033</v>
      </c>
      <c r="H37" s="9"/>
      <c r="I37" s="46" t="s">
        <v>36</v>
      </c>
      <c r="J37" s="7" t="s">
        <v>60</v>
      </c>
      <c r="K37" s="8" t="s">
        <v>2</v>
      </c>
      <c r="L37" s="6">
        <f>'Канал+'!D33</f>
        <v>2072</v>
      </c>
      <c r="M37" s="6">
        <f>'Канал+'!E33</f>
        <v>2096.067</v>
      </c>
      <c r="N37" s="6">
        <f>'Канал+'!F33</f>
        <v>24.067000000000007</v>
      </c>
      <c r="O37" s="6">
        <f>'Канал+'!G33</f>
        <v>1.1615347490347574</v>
      </c>
      <c r="P37" s="9"/>
      <c r="Q37" s="46" t="s">
        <v>37</v>
      </c>
      <c r="R37" s="7" t="s">
        <v>60</v>
      </c>
      <c r="S37" s="8" t="s">
        <v>2</v>
      </c>
      <c r="T37" s="6">
        <f>'ГВ Коянды'!D37</f>
        <v>0</v>
      </c>
      <c r="U37" s="6">
        <f>'ГВ Коянды'!E37</f>
        <v>0</v>
      </c>
      <c r="V37" s="6">
        <f>'ГВ Коянды'!F37</f>
        <v>0</v>
      </c>
      <c r="W37" s="6">
        <f>'ГВ Коянды'!G37</f>
        <v>0</v>
      </c>
      <c r="X37" s="9"/>
      <c r="Y37" s="46" t="s">
        <v>34</v>
      </c>
      <c r="Z37" s="70" t="s">
        <v>60</v>
      </c>
      <c r="AA37" s="8"/>
      <c r="AB37" s="6">
        <f>'ГВ ИМ'!D33</f>
        <v>0</v>
      </c>
      <c r="AC37" s="6">
        <f>'ГВ ИМ'!E33</f>
        <v>0</v>
      </c>
      <c r="AD37" s="6">
        <f>'ГВ ИМ'!F33</f>
        <v>0</v>
      </c>
      <c r="AE37" s="69">
        <f>'ГВ ИМ'!G33</f>
        <v>0</v>
      </c>
      <c r="AF37" s="9"/>
      <c r="AG37" s="46" t="s">
        <v>34</v>
      </c>
      <c r="AH37" s="7" t="s">
        <v>129</v>
      </c>
      <c r="AI37" s="8"/>
      <c r="AJ37" s="6">
        <f>'ГВ МЖЖ'!D32</f>
        <v>90</v>
      </c>
      <c r="AK37" s="6">
        <f>'ГВ МЖЖ'!E32</f>
        <v>90</v>
      </c>
      <c r="AL37" s="6">
        <f>AK37-AJ37</f>
        <v>0</v>
      </c>
      <c r="AM37" s="11">
        <f>AK37/AJ37*100-100</f>
        <v>0</v>
      </c>
      <c r="AN37" s="71"/>
      <c r="AO37" s="46" t="s">
        <v>34</v>
      </c>
      <c r="AP37" s="7" t="s">
        <v>60</v>
      </c>
      <c r="AQ37" s="8"/>
      <c r="AR37" s="6">
        <f t="shared" si="4"/>
        <v>90</v>
      </c>
      <c r="AS37" s="6">
        <f t="shared" si="5"/>
        <v>90</v>
      </c>
      <c r="AT37" s="6">
        <f t="shared" si="6"/>
        <v>0</v>
      </c>
      <c r="AU37" s="11">
        <f t="shared" si="7"/>
        <v>0</v>
      </c>
      <c r="AV37" s="71"/>
    </row>
    <row r="38" spans="1:48" ht="17.25" customHeight="1">
      <c r="A38" s="46" t="s">
        <v>37</v>
      </c>
      <c r="B38" s="7" t="s">
        <v>14</v>
      </c>
      <c r="C38" s="8" t="s">
        <v>2</v>
      </c>
      <c r="D38" s="100">
        <f t="shared" si="0"/>
        <v>1919.52</v>
      </c>
      <c r="E38" s="100">
        <f t="shared" si="1"/>
        <v>1919.52</v>
      </c>
      <c r="F38" s="62">
        <f t="shared" si="2"/>
        <v>0</v>
      </c>
      <c r="G38" s="6">
        <f t="shared" si="3"/>
        <v>0</v>
      </c>
      <c r="H38" s="9"/>
      <c r="I38" s="46" t="s">
        <v>37</v>
      </c>
      <c r="J38" s="7" t="s">
        <v>14</v>
      </c>
      <c r="K38" s="8" t="s">
        <v>2</v>
      </c>
      <c r="L38" s="6">
        <f>'Канал+'!D34</f>
        <v>1841.9</v>
      </c>
      <c r="M38" s="6">
        <f>'Канал+'!E34</f>
        <v>1841.9</v>
      </c>
      <c r="N38" s="6">
        <f>'Канал+'!F34</f>
        <v>0</v>
      </c>
      <c r="O38" s="6">
        <f>'Канал+'!G34</f>
        <v>0</v>
      </c>
      <c r="P38" s="9"/>
      <c r="Q38" s="46" t="s">
        <v>38</v>
      </c>
      <c r="R38" s="7" t="s">
        <v>14</v>
      </c>
      <c r="S38" s="8" t="s">
        <v>2</v>
      </c>
      <c r="T38" s="6">
        <f>'ГВ Коянды'!D38</f>
        <v>20.52</v>
      </c>
      <c r="U38" s="6">
        <f>'ГВ Коянды'!E38</f>
        <v>20.52</v>
      </c>
      <c r="V38" s="6">
        <f>'ГВ Коянды'!F38</f>
        <v>0</v>
      </c>
      <c r="W38" s="6">
        <f>'ГВ Коянды'!G38</f>
        <v>0</v>
      </c>
      <c r="X38" s="9"/>
      <c r="Y38" s="46" t="s">
        <v>35</v>
      </c>
      <c r="Z38" s="7" t="s">
        <v>14</v>
      </c>
      <c r="AA38" s="8" t="s">
        <v>2</v>
      </c>
      <c r="AB38" s="6">
        <f>'ГВ ИМ'!D34</f>
        <v>19.3</v>
      </c>
      <c r="AC38" s="6">
        <f>'ГВ ИМ'!E34</f>
        <v>19.3</v>
      </c>
      <c r="AD38" s="6">
        <f>'ГВ ИМ'!F34</f>
        <v>0</v>
      </c>
      <c r="AE38" s="69">
        <f>'ГВ ИМ'!G34</f>
        <v>0</v>
      </c>
      <c r="AF38" s="9"/>
      <c r="AG38" s="46" t="s">
        <v>36</v>
      </c>
      <c r="AH38" s="7" t="s">
        <v>14</v>
      </c>
      <c r="AI38" s="8" t="s">
        <v>2</v>
      </c>
      <c r="AJ38" s="6">
        <f>'ГВ МЖЖ'!D33</f>
        <v>37.8</v>
      </c>
      <c r="AK38" s="6">
        <f>'ГВ МЖЖ'!E33</f>
        <v>37.8</v>
      </c>
      <c r="AL38" s="6">
        <f>AK38-AJ38</f>
        <v>0</v>
      </c>
      <c r="AM38" s="11">
        <f>AK38/AJ38*100-100</f>
        <v>0</v>
      </c>
      <c r="AN38" s="71"/>
      <c r="AO38" s="46" t="s">
        <v>36</v>
      </c>
      <c r="AP38" s="7" t="s">
        <v>14</v>
      </c>
      <c r="AQ38" s="8" t="s">
        <v>2</v>
      </c>
      <c r="AR38" s="6">
        <f t="shared" si="4"/>
        <v>77.62</v>
      </c>
      <c r="AS38" s="6">
        <f t="shared" si="5"/>
        <v>77.62</v>
      </c>
      <c r="AT38" s="6">
        <f t="shared" si="6"/>
        <v>0</v>
      </c>
      <c r="AU38" s="11">
        <f t="shared" si="7"/>
        <v>0</v>
      </c>
      <c r="AV38" s="71"/>
    </row>
    <row r="39" spans="1:48" ht="30.75" customHeight="1">
      <c r="A39" s="46" t="s">
        <v>38</v>
      </c>
      <c r="B39" s="7" t="s">
        <v>61</v>
      </c>
      <c r="C39" s="8" t="s">
        <v>2</v>
      </c>
      <c r="D39" s="100">
        <f t="shared" si="0"/>
        <v>2302.16</v>
      </c>
      <c r="E39" s="100">
        <f t="shared" si="1"/>
        <v>1947.198</v>
      </c>
      <c r="F39" s="62">
        <f t="shared" si="2"/>
        <v>-354.96199999999976</v>
      </c>
      <c r="G39" s="6">
        <f t="shared" si="3"/>
        <v>-15.418650311012257</v>
      </c>
      <c r="H39" s="9"/>
      <c r="I39" s="46" t="s">
        <v>38</v>
      </c>
      <c r="J39" s="7" t="s">
        <v>61</v>
      </c>
      <c r="K39" s="8" t="s">
        <v>2</v>
      </c>
      <c r="L39" s="6">
        <f>'Канал+'!D35</f>
        <v>2302.16</v>
      </c>
      <c r="M39" s="6">
        <f>'Канал+'!E35</f>
        <v>1947.198</v>
      </c>
      <c r="N39" s="6">
        <f>'Канал+'!F35</f>
        <v>-354.96199999999976</v>
      </c>
      <c r="O39" s="6">
        <f>'Канал+'!G35</f>
        <v>-15.418650311012257</v>
      </c>
      <c r="P39" s="9"/>
      <c r="Q39" s="46" t="s">
        <v>39</v>
      </c>
      <c r="R39" s="7" t="s">
        <v>61</v>
      </c>
      <c r="S39" s="8" t="s">
        <v>2</v>
      </c>
      <c r="T39" s="6">
        <f>'ГВ Коянды'!D39</f>
        <v>0</v>
      </c>
      <c r="U39" s="6">
        <f>'ГВ Коянды'!E39</f>
        <v>0</v>
      </c>
      <c r="V39" s="6">
        <f>'ГВ Коянды'!F39</f>
        <v>0</v>
      </c>
      <c r="W39" s="6">
        <f>'ГВ Коянды'!G39</f>
        <v>0</v>
      </c>
      <c r="X39" s="9"/>
      <c r="Y39" s="14"/>
      <c r="Z39" s="7" t="s">
        <v>61</v>
      </c>
      <c r="AA39" s="14"/>
      <c r="AB39" s="14"/>
      <c r="AC39" s="14"/>
      <c r="AD39" s="14"/>
      <c r="AE39" s="14"/>
      <c r="AF39" s="14"/>
      <c r="AG39" s="14"/>
      <c r="AH39" s="7" t="s">
        <v>61</v>
      </c>
      <c r="AI39" s="14"/>
      <c r="AJ39" s="6"/>
      <c r="AK39" s="6"/>
      <c r="AL39" s="14"/>
      <c r="AM39" s="14"/>
      <c r="AN39" s="71"/>
      <c r="AO39" s="14"/>
      <c r="AP39" s="7" t="s">
        <v>61</v>
      </c>
      <c r="AQ39" s="14"/>
      <c r="AR39" s="6">
        <f t="shared" si="4"/>
        <v>0</v>
      </c>
      <c r="AS39" s="6">
        <f t="shared" si="5"/>
        <v>0</v>
      </c>
      <c r="AT39" s="6">
        <f t="shared" si="6"/>
        <v>0</v>
      </c>
      <c r="AU39" s="11"/>
      <c r="AV39" s="71"/>
    </row>
    <row r="40" spans="1:48" ht="30.75" customHeight="1">
      <c r="A40" s="46" t="s">
        <v>39</v>
      </c>
      <c r="B40" s="7" t="s">
        <v>79</v>
      </c>
      <c r="C40" s="8" t="s">
        <v>2</v>
      </c>
      <c r="D40" s="100">
        <f t="shared" si="0"/>
        <v>520</v>
      </c>
      <c r="E40" s="100">
        <f t="shared" si="1"/>
        <v>331.5</v>
      </c>
      <c r="F40" s="62">
        <f t="shared" si="2"/>
        <v>-188.5</v>
      </c>
      <c r="G40" s="6">
        <f t="shared" si="3"/>
        <v>-36.25000000000001</v>
      </c>
      <c r="H40" s="9"/>
      <c r="I40" s="46" t="s">
        <v>39</v>
      </c>
      <c r="J40" s="7" t="s">
        <v>79</v>
      </c>
      <c r="K40" s="8" t="s">
        <v>2</v>
      </c>
      <c r="L40" s="6">
        <f>'Канал+'!D36</f>
        <v>470</v>
      </c>
      <c r="M40" s="6">
        <f>'Канал+'!E36</f>
        <v>281.1</v>
      </c>
      <c r="N40" s="6">
        <f>'Канал+'!F36</f>
        <v>-188.89999999999998</v>
      </c>
      <c r="O40" s="6">
        <f>'Канал+'!G36</f>
        <v>-40.191489361702125</v>
      </c>
      <c r="P40" s="9" t="s">
        <v>92</v>
      </c>
      <c r="Q40" s="46" t="s">
        <v>40</v>
      </c>
      <c r="R40" s="7" t="s">
        <v>79</v>
      </c>
      <c r="S40" s="8" t="s">
        <v>2</v>
      </c>
      <c r="T40" s="6">
        <f>'ГВ Коянды'!D40</f>
        <v>0</v>
      </c>
      <c r="U40" s="6">
        <f>'ГВ Коянды'!E40</f>
        <v>0</v>
      </c>
      <c r="V40" s="6">
        <f>'ГВ Коянды'!F40</f>
        <v>0</v>
      </c>
      <c r="W40" s="6">
        <f>'ГВ Коянды'!G40</f>
        <v>0</v>
      </c>
      <c r="X40" s="9"/>
      <c r="Y40" s="3" t="s">
        <v>36</v>
      </c>
      <c r="Z40" s="83" t="s">
        <v>79</v>
      </c>
      <c r="AA40" s="84"/>
      <c r="AB40" s="85">
        <f>'ГВ ИМ'!D35</f>
        <v>0</v>
      </c>
      <c r="AC40" s="85">
        <f>'ГВ ИМ'!E35</f>
        <v>0</v>
      </c>
      <c r="AD40" s="85">
        <f>'ГВ ИМ'!F35</f>
        <v>0</v>
      </c>
      <c r="AE40" s="85">
        <f>'ГВ ИМ'!G35</f>
        <v>0</v>
      </c>
      <c r="AF40" s="85" t="str">
        <f>'ГВ ИМ'!H35</f>
        <v>уменьшение не прывышает допустимой 5% от предусмотренной в утвержденной тарифной сметой</v>
      </c>
      <c r="AG40" s="3"/>
      <c r="AH40" s="83" t="s">
        <v>141</v>
      </c>
      <c r="AI40" s="32"/>
      <c r="AJ40" s="6">
        <f>'ГВ МЖЖ'!D34</f>
        <v>50</v>
      </c>
      <c r="AK40" s="6">
        <f>'ГВ МЖЖ'!E34</f>
        <v>50.4</v>
      </c>
      <c r="AL40" s="86">
        <f>AK40-AJ40</f>
        <v>0.3999999999999986</v>
      </c>
      <c r="AM40" s="87">
        <f>AK40/AJ40*100-100</f>
        <v>0.7999999999999972</v>
      </c>
      <c r="AN40" s="9"/>
      <c r="AO40" s="3"/>
      <c r="AP40" s="83" t="s">
        <v>141</v>
      </c>
      <c r="AQ40" s="32"/>
      <c r="AR40" s="6">
        <f t="shared" si="4"/>
        <v>50</v>
      </c>
      <c r="AS40" s="6">
        <f t="shared" si="5"/>
        <v>50.4</v>
      </c>
      <c r="AT40" s="6">
        <f t="shared" si="6"/>
        <v>0.3999999999999986</v>
      </c>
      <c r="AU40" s="11">
        <f t="shared" si="7"/>
        <v>0.7999999999999972</v>
      </c>
      <c r="AV40" s="9"/>
    </row>
    <row r="41" spans="1:48" ht="30.75" customHeight="1">
      <c r="A41" s="46" t="s">
        <v>40</v>
      </c>
      <c r="B41" s="7" t="s">
        <v>53</v>
      </c>
      <c r="C41" s="8" t="s">
        <v>2</v>
      </c>
      <c r="D41" s="100">
        <f t="shared" si="0"/>
        <v>73.38</v>
      </c>
      <c r="E41" s="100">
        <f t="shared" si="1"/>
        <v>84.845</v>
      </c>
      <c r="F41" s="62">
        <f t="shared" si="2"/>
        <v>11.465000000000003</v>
      </c>
      <c r="G41" s="6">
        <f t="shared" si="3"/>
        <v>15.624148269283197</v>
      </c>
      <c r="H41" s="9"/>
      <c r="I41" s="46" t="s">
        <v>40</v>
      </c>
      <c r="J41" s="7" t="s">
        <v>53</v>
      </c>
      <c r="K41" s="8" t="s">
        <v>2</v>
      </c>
      <c r="L41" s="6">
        <f>'Канал+'!D37</f>
        <v>19.88</v>
      </c>
      <c r="M41" s="6">
        <f>'Канал+'!E37</f>
        <v>22.9</v>
      </c>
      <c r="N41" s="6">
        <f>'Канал+'!F37</f>
        <v>3.0199999999999996</v>
      </c>
      <c r="O41" s="6">
        <f>'Канал+'!G37</f>
        <v>15.191146881287736</v>
      </c>
      <c r="P41" s="9"/>
      <c r="Q41" s="46" t="s">
        <v>41</v>
      </c>
      <c r="R41" s="7" t="s">
        <v>53</v>
      </c>
      <c r="S41" s="8" t="s">
        <v>2</v>
      </c>
      <c r="T41" s="6">
        <f>'ГВ Коянды'!D41</f>
        <v>35.5</v>
      </c>
      <c r="U41" s="6">
        <f>'ГВ Коянды'!E41</f>
        <v>40.731</v>
      </c>
      <c r="V41" s="6">
        <f>'ГВ Коянды'!F41</f>
        <v>5.231000000000002</v>
      </c>
      <c r="W41" s="6">
        <f>'ГВ Коянды'!G41</f>
        <v>14.735211267605635</v>
      </c>
      <c r="X41" s="9"/>
      <c r="Y41" s="46" t="s">
        <v>37</v>
      </c>
      <c r="Z41" s="70" t="s">
        <v>107</v>
      </c>
      <c r="AA41" s="8" t="s">
        <v>2</v>
      </c>
      <c r="AB41" s="6">
        <f>'ГВ ИМ'!D36</f>
        <v>10.2</v>
      </c>
      <c r="AC41" s="6">
        <f>'ГВ ИМ'!E36</f>
        <v>11.88</v>
      </c>
      <c r="AD41" s="6">
        <f>'ГВ ИМ'!F36</f>
        <v>1.6800000000000015</v>
      </c>
      <c r="AE41" s="69">
        <f>'ГВ ИМ'!G36</f>
        <v>16.47058823529413</v>
      </c>
      <c r="AF41" s="9"/>
      <c r="AG41" s="46" t="s">
        <v>37</v>
      </c>
      <c r="AH41" s="70" t="s">
        <v>107</v>
      </c>
      <c r="AI41" s="8" t="s">
        <v>2</v>
      </c>
      <c r="AJ41" s="6">
        <f>'ГВ МЖЖ'!D35</f>
        <v>7.8</v>
      </c>
      <c r="AK41" s="6">
        <f>'ГВ МЖЖ'!E35</f>
        <v>9.334</v>
      </c>
      <c r="AL41" s="6">
        <f>AK41-AJ41</f>
        <v>1.5339999999999998</v>
      </c>
      <c r="AM41" s="11">
        <f>AK41/AJ41*100-100</f>
        <v>19.666666666666657</v>
      </c>
      <c r="AN41" s="9"/>
      <c r="AO41" s="46" t="s">
        <v>37</v>
      </c>
      <c r="AP41" s="70" t="s">
        <v>107</v>
      </c>
      <c r="AQ41" s="8" t="s">
        <v>2</v>
      </c>
      <c r="AR41" s="6">
        <f t="shared" si="4"/>
        <v>53.5</v>
      </c>
      <c r="AS41" s="6">
        <f t="shared" si="5"/>
        <v>61.94500000000001</v>
      </c>
      <c r="AT41" s="6">
        <f t="shared" si="6"/>
        <v>8.445000000000004</v>
      </c>
      <c r="AU41" s="11">
        <f t="shared" si="7"/>
        <v>15.785046728971992</v>
      </c>
      <c r="AV41" s="9"/>
    </row>
    <row r="42" spans="1:48" ht="30.75" customHeight="1">
      <c r="A42" s="46" t="s">
        <v>41</v>
      </c>
      <c r="B42" s="7" t="s">
        <v>49</v>
      </c>
      <c r="C42" s="8" t="s">
        <v>2</v>
      </c>
      <c r="D42" s="100">
        <f t="shared" si="0"/>
        <v>265.5</v>
      </c>
      <c r="E42" s="100">
        <f t="shared" si="1"/>
        <v>265.5</v>
      </c>
      <c r="F42" s="62">
        <f t="shared" si="2"/>
        <v>0</v>
      </c>
      <c r="G42" s="6">
        <f t="shared" si="3"/>
        <v>0</v>
      </c>
      <c r="H42" s="9"/>
      <c r="I42" s="46" t="s">
        <v>41</v>
      </c>
      <c r="J42" s="7" t="s">
        <v>49</v>
      </c>
      <c r="K42" s="8" t="s">
        <v>2</v>
      </c>
      <c r="L42" s="6">
        <f>'Канал+'!D38</f>
        <v>265.5</v>
      </c>
      <c r="M42" s="6">
        <f>'Канал+'!E38</f>
        <v>265.5</v>
      </c>
      <c r="N42" s="6">
        <f>'Канал+'!F38</f>
        <v>0</v>
      </c>
      <c r="O42" s="6">
        <f>'Канал+'!G38</f>
        <v>0</v>
      </c>
      <c r="P42" s="9"/>
      <c r="Q42" s="88" t="s">
        <v>42</v>
      </c>
      <c r="R42" s="7" t="s">
        <v>49</v>
      </c>
      <c r="S42" s="8" t="s">
        <v>2</v>
      </c>
      <c r="T42" s="6">
        <f>'ГВ Коянды'!D42</f>
        <v>0</v>
      </c>
      <c r="U42" s="6">
        <f>'ГВ Коянды'!E42</f>
        <v>0</v>
      </c>
      <c r="V42" s="6">
        <f>'ГВ Коянды'!F42</f>
        <v>0</v>
      </c>
      <c r="W42" s="6">
        <f>'ГВ Коянды'!G42</f>
        <v>0</v>
      </c>
      <c r="X42" s="9"/>
      <c r="Y42" s="3"/>
      <c r="Z42" s="7" t="s">
        <v>49</v>
      </c>
      <c r="AA42" s="14"/>
      <c r="AB42" s="14"/>
      <c r="AC42" s="14"/>
      <c r="AD42" s="14"/>
      <c r="AE42" s="14"/>
      <c r="AF42" s="14"/>
      <c r="AG42" s="14"/>
      <c r="AH42" s="7" t="s">
        <v>49</v>
      </c>
      <c r="AI42" s="14"/>
      <c r="AJ42" s="6"/>
      <c r="AK42" s="6"/>
      <c r="AL42" s="14"/>
      <c r="AM42" s="14"/>
      <c r="AN42" s="9"/>
      <c r="AO42" s="14"/>
      <c r="AP42" s="7" t="s">
        <v>49</v>
      </c>
      <c r="AQ42" s="14"/>
      <c r="AR42" s="6">
        <f t="shared" si="4"/>
        <v>0</v>
      </c>
      <c r="AS42" s="6">
        <f t="shared" si="5"/>
        <v>0</v>
      </c>
      <c r="AT42" s="6">
        <f t="shared" si="6"/>
        <v>0</v>
      </c>
      <c r="AU42" s="11"/>
      <c r="AV42" s="9"/>
    </row>
    <row r="43" spans="1:48" ht="18.75" customHeight="1">
      <c r="A43" s="46" t="s">
        <v>42</v>
      </c>
      <c r="B43" s="7" t="s">
        <v>62</v>
      </c>
      <c r="C43" s="8" t="s">
        <v>2</v>
      </c>
      <c r="D43" s="100">
        <f t="shared" si="0"/>
        <v>4297.21</v>
      </c>
      <c r="E43" s="100">
        <f t="shared" si="1"/>
        <v>4761.251</v>
      </c>
      <c r="F43" s="62">
        <f t="shared" si="2"/>
        <v>464.04100000000017</v>
      </c>
      <c r="G43" s="6">
        <f t="shared" si="3"/>
        <v>10.798657733738864</v>
      </c>
      <c r="H43" s="9"/>
      <c r="I43" s="46" t="s">
        <v>42</v>
      </c>
      <c r="J43" s="7" t="s">
        <v>62</v>
      </c>
      <c r="K43" s="8" t="s">
        <v>2</v>
      </c>
      <c r="L43" s="6">
        <f>'Канал+'!D39</f>
        <v>2821.7</v>
      </c>
      <c r="M43" s="6">
        <f>'Канал+'!E39</f>
        <v>2453.862</v>
      </c>
      <c r="N43" s="6">
        <f>'Канал+'!F39</f>
        <v>-367.83799999999974</v>
      </c>
      <c r="O43" s="6">
        <f>'Канал+'!G39</f>
        <v>-13.036042102278756</v>
      </c>
      <c r="P43" s="9"/>
      <c r="Q43" s="46" t="s">
        <v>50</v>
      </c>
      <c r="R43" s="7" t="s">
        <v>62</v>
      </c>
      <c r="S43" s="8" t="s">
        <v>2</v>
      </c>
      <c r="T43" s="6">
        <f>'ГВ Коянды'!D43</f>
        <v>877.91</v>
      </c>
      <c r="U43" s="6">
        <f>'ГВ Коянды'!E43</f>
        <v>964.757</v>
      </c>
      <c r="V43" s="6">
        <f>'ГВ Коянды'!F43</f>
        <v>86.84699999999998</v>
      </c>
      <c r="W43" s="6">
        <f>'ГВ Коянды'!G43</f>
        <v>9.892471893474266</v>
      </c>
      <c r="X43" s="9" t="s">
        <v>126</v>
      </c>
      <c r="Y43" s="46" t="s">
        <v>38</v>
      </c>
      <c r="Z43" s="7" t="s">
        <v>127</v>
      </c>
      <c r="AA43" s="8"/>
      <c r="AB43" s="6">
        <f>'ГВ ИМ'!D37</f>
        <v>0</v>
      </c>
      <c r="AC43" s="6">
        <f>'ГВ ИМ'!E37</f>
        <v>604.332</v>
      </c>
      <c r="AD43" s="6">
        <f>'ГВ ИМ'!F37</f>
        <v>604.332</v>
      </c>
      <c r="AE43" s="69">
        <f>'ГВ ИМ'!G37</f>
        <v>0</v>
      </c>
      <c r="AF43" s="9"/>
      <c r="AG43" s="46" t="s">
        <v>38</v>
      </c>
      <c r="AH43" s="70" t="s">
        <v>62</v>
      </c>
      <c r="AI43" s="8"/>
      <c r="AJ43" s="6">
        <f>'ГВ МЖЖ'!D36</f>
        <v>597.6</v>
      </c>
      <c r="AK43" s="6">
        <f>'ГВ МЖЖ'!E36</f>
        <v>738.3</v>
      </c>
      <c r="AL43" s="6">
        <f>AK43-AJ43</f>
        <v>140.69999999999993</v>
      </c>
      <c r="AM43" s="11">
        <f>AK43/AJ43*100-100</f>
        <v>23.544176706827287</v>
      </c>
      <c r="AN43" s="9"/>
      <c r="AO43" s="46" t="s">
        <v>38</v>
      </c>
      <c r="AP43" s="70" t="s">
        <v>62</v>
      </c>
      <c r="AQ43" s="8"/>
      <c r="AR43" s="6">
        <f t="shared" si="4"/>
        <v>1475.51</v>
      </c>
      <c r="AS43" s="6">
        <f t="shared" si="5"/>
        <v>2307.389</v>
      </c>
      <c r="AT43" s="6">
        <f t="shared" si="6"/>
        <v>831.8789999999999</v>
      </c>
      <c r="AU43" s="11">
        <f t="shared" si="7"/>
        <v>56.37908248673341</v>
      </c>
      <c r="AV43" s="9"/>
    </row>
    <row r="44" spans="1:48" ht="30.75" customHeight="1">
      <c r="A44" s="46" t="s">
        <v>50</v>
      </c>
      <c r="B44" s="7" t="s">
        <v>54</v>
      </c>
      <c r="C44" s="8" t="s">
        <v>2</v>
      </c>
      <c r="D44" s="100">
        <f t="shared" si="0"/>
        <v>6056.4</v>
      </c>
      <c r="E44" s="100">
        <f t="shared" si="1"/>
        <v>4921.611</v>
      </c>
      <c r="F44" s="62">
        <f t="shared" si="2"/>
        <v>-1134.7889999999998</v>
      </c>
      <c r="G44" s="6">
        <f t="shared" si="3"/>
        <v>-18.737021993263326</v>
      </c>
      <c r="H44" s="71"/>
      <c r="I44" s="46" t="s">
        <v>50</v>
      </c>
      <c r="J44" s="7" t="s">
        <v>54</v>
      </c>
      <c r="K44" s="8" t="s">
        <v>2</v>
      </c>
      <c r="L44" s="6">
        <f>'Канал+'!D40</f>
        <v>6056.4</v>
      </c>
      <c r="M44" s="6">
        <f>'Канал+'!E40</f>
        <v>4921.611</v>
      </c>
      <c r="N44" s="6">
        <f>'Канал+'!F40</f>
        <v>-1134.7889999999998</v>
      </c>
      <c r="O44" s="6">
        <f>'Канал+'!G40</f>
        <v>-18.737021993263326</v>
      </c>
      <c r="P44" s="71"/>
      <c r="Q44" s="46" t="s">
        <v>55</v>
      </c>
      <c r="R44" s="7" t="s">
        <v>54</v>
      </c>
      <c r="S44" s="8" t="s">
        <v>2</v>
      </c>
      <c r="T44" s="6">
        <f>'ГВ Коянды'!D44</f>
        <v>0</v>
      </c>
      <c r="U44" s="6">
        <f>'ГВ Коянды'!E44</f>
        <v>0</v>
      </c>
      <c r="V44" s="6">
        <f>'ГВ Коянды'!F44</f>
        <v>0</v>
      </c>
      <c r="W44" s="6">
        <f>'ГВ Коянды'!G44</f>
        <v>0</v>
      </c>
      <c r="X44" s="71"/>
      <c r="Y44" s="14"/>
      <c r="Z44" s="7" t="s">
        <v>54</v>
      </c>
      <c r="AA44" s="14"/>
      <c r="AB44" s="14"/>
      <c r="AC44" s="14"/>
      <c r="AD44" s="14"/>
      <c r="AE44" s="14"/>
      <c r="AF44" s="14"/>
      <c r="AG44" s="14"/>
      <c r="AH44" s="7" t="s">
        <v>54</v>
      </c>
      <c r="AI44" s="14"/>
      <c r="AJ44" s="6"/>
      <c r="AK44" s="6"/>
      <c r="AL44" s="14"/>
      <c r="AM44" s="14"/>
      <c r="AN44" s="9"/>
      <c r="AO44" s="14"/>
      <c r="AP44" s="7" t="s">
        <v>54</v>
      </c>
      <c r="AQ44" s="14"/>
      <c r="AR44" s="6">
        <f t="shared" si="4"/>
        <v>0</v>
      </c>
      <c r="AS44" s="6">
        <f t="shared" si="5"/>
        <v>0</v>
      </c>
      <c r="AT44" s="6">
        <f t="shared" si="6"/>
        <v>0</v>
      </c>
      <c r="AU44" s="11"/>
      <c r="AV44" s="9"/>
    </row>
    <row r="45" spans="1:48" ht="17.25" customHeight="1">
      <c r="A45" s="46" t="s">
        <v>55</v>
      </c>
      <c r="B45" s="7" t="s">
        <v>65</v>
      </c>
      <c r="C45" s="8" t="s">
        <v>2</v>
      </c>
      <c r="D45" s="100">
        <f t="shared" si="0"/>
        <v>329</v>
      </c>
      <c r="E45" s="100">
        <f t="shared" si="1"/>
        <v>264.084</v>
      </c>
      <c r="F45" s="62">
        <f t="shared" si="2"/>
        <v>-64.916</v>
      </c>
      <c r="G45" s="6">
        <f t="shared" si="3"/>
        <v>-19.731306990881464</v>
      </c>
      <c r="H45" s="12"/>
      <c r="I45" s="46" t="s">
        <v>55</v>
      </c>
      <c r="J45" s="7" t="s">
        <v>65</v>
      </c>
      <c r="K45" s="8" t="s">
        <v>2</v>
      </c>
      <c r="L45" s="6">
        <f>'Канал+'!D41</f>
        <v>329</v>
      </c>
      <c r="M45" s="6">
        <f>'Канал+'!E41</f>
        <v>264.084</v>
      </c>
      <c r="N45" s="6">
        <f>'Канал+'!F41</f>
        <v>-64.916</v>
      </c>
      <c r="O45" s="6">
        <f>'Канал+'!G41</f>
        <v>-19.731306990881464</v>
      </c>
      <c r="P45" s="12"/>
      <c r="Q45" s="46" t="s">
        <v>103</v>
      </c>
      <c r="R45" s="7" t="s">
        <v>65</v>
      </c>
      <c r="S45" s="8" t="s">
        <v>2</v>
      </c>
      <c r="T45" s="6">
        <f>'ГВ Коянды'!D45</f>
        <v>0</v>
      </c>
      <c r="U45" s="6">
        <f>'ГВ Коянды'!E45</f>
        <v>0</v>
      </c>
      <c r="V45" s="6">
        <f>'ГВ Коянды'!F45</f>
        <v>0</v>
      </c>
      <c r="W45" s="6">
        <f>'ГВ Коянды'!G45</f>
        <v>0</v>
      </c>
      <c r="X45" s="12"/>
      <c r="Y45" s="14"/>
      <c r="Z45" s="7" t="s">
        <v>65</v>
      </c>
      <c r="AA45" s="14"/>
      <c r="AB45" s="14"/>
      <c r="AC45" s="14"/>
      <c r="AD45" s="14"/>
      <c r="AE45" s="14"/>
      <c r="AF45" s="14"/>
      <c r="AG45" s="14"/>
      <c r="AH45" s="7" t="s">
        <v>65</v>
      </c>
      <c r="AI45" s="14"/>
      <c r="AJ45" s="6"/>
      <c r="AK45" s="6"/>
      <c r="AL45" s="14"/>
      <c r="AM45" s="14"/>
      <c r="AN45" s="9"/>
      <c r="AO45" s="14"/>
      <c r="AP45" s="7" t="s">
        <v>65</v>
      </c>
      <c r="AQ45" s="14"/>
      <c r="AR45" s="6">
        <f t="shared" si="4"/>
        <v>0</v>
      </c>
      <c r="AS45" s="6">
        <f t="shared" si="5"/>
        <v>0</v>
      </c>
      <c r="AT45" s="6">
        <f t="shared" si="6"/>
        <v>0</v>
      </c>
      <c r="AU45" s="11"/>
      <c r="AV45" s="9"/>
    </row>
    <row r="46" spans="1:48" ht="15.75" customHeight="1">
      <c r="A46" s="46">
        <v>7</v>
      </c>
      <c r="B46" s="7" t="s">
        <v>104</v>
      </c>
      <c r="C46" s="14"/>
      <c r="D46" s="100">
        <f t="shared" si="0"/>
        <v>6004.72</v>
      </c>
      <c r="E46" s="100">
        <f t="shared" si="1"/>
        <v>5788.02</v>
      </c>
      <c r="F46" s="62">
        <f t="shared" si="2"/>
        <v>-216.69999999999982</v>
      </c>
      <c r="G46" s="6">
        <f t="shared" si="3"/>
        <v>-3.608827722191876</v>
      </c>
      <c r="H46" s="89"/>
      <c r="I46" s="14"/>
      <c r="J46" s="14"/>
      <c r="K46" s="14"/>
      <c r="L46" s="14"/>
      <c r="M46" s="14"/>
      <c r="N46" s="14"/>
      <c r="O46" s="14"/>
      <c r="P46" s="14"/>
      <c r="Q46" s="46">
        <v>7</v>
      </c>
      <c r="R46" s="7" t="s">
        <v>104</v>
      </c>
      <c r="S46" s="8" t="s">
        <v>2</v>
      </c>
      <c r="T46" s="6">
        <f>'ГВ Коянды'!D46</f>
        <v>1509.3200000000002</v>
      </c>
      <c r="U46" s="6">
        <f>'ГВ Коянды'!E46</f>
        <v>1509.3200000000002</v>
      </c>
      <c r="V46" s="6">
        <f>'ГВ Коянды'!F46</f>
        <v>0</v>
      </c>
      <c r="W46" s="6">
        <f>'ГВ Коянды'!G46</f>
        <v>0</v>
      </c>
      <c r="X46" s="12"/>
      <c r="Y46" s="46">
        <v>7</v>
      </c>
      <c r="Z46" s="70" t="s">
        <v>108</v>
      </c>
      <c r="AA46" s="8"/>
      <c r="AB46" s="6">
        <f>'ГВ ИМ'!D38</f>
        <v>872.8</v>
      </c>
      <c r="AC46" s="6">
        <f>'ГВ ИМ'!E38</f>
        <v>656.1</v>
      </c>
      <c r="AD46" s="6">
        <f>'ГВ ИМ'!F38</f>
        <v>-216.69999999999993</v>
      </c>
      <c r="AE46" s="69">
        <f>'ГВ ИМ'!G38</f>
        <v>-24.828139321723185</v>
      </c>
      <c r="AF46" s="9"/>
      <c r="AG46" s="46">
        <v>7</v>
      </c>
      <c r="AH46" s="70" t="s">
        <v>108</v>
      </c>
      <c r="AI46" s="8"/>
      <c r="AJ46" s="6">
        <f>'ГВ МЖЖ'!D37</f>
        <v>3622.6000000000004</v>
      </c>
      <c r="AK46" s="6">
        <f>'ГВ МЖЖ'!E37</f>
        <v>3622.6000000000004</v>
      </c>
      <c r="AL46" s="6">
        <f aca="true" t="shared" si="12" ref="AL46:AL53">AK46-AJ46</f>
        <v>0</v>
      </c>
      <c r="AM46" s="11">
        <f>AK46/AJ46*100-100</f>
        <v>0</v>
      </c>
      <c r="AN46" s="9"/>
      <c r="AO46" s="46">
        <v>7</v>
      </c>
      <c r="AP46" s="70" t="s">
        <v>108</v>
      </c>
      <c r="AQ46" s="8"/>
      <c r="AR46" s="6">
        <f t="shared" si="4"/>
        <v>6004.72</v>
      </c>
      <c r="AS46" s="6">
        <f t="shared" si="5"/>
        <v>5788.02</v>
      </c>
      <c r="AT46" s="6">
        <f t="shared" si="6"/>
        <v>-216.69999999999993</v>
      </c>
      <c r="AU46" s="11">
        <f t="shared" si="7"/>
        <v>-3.608827722191876</v>
      </c>
      <c r="AV46" s="9"/>
    </row>
    <row r="47" spans="1:48" ht="15.75" customHeight="1">
      <c r="A47" s="46" t="s">
        <v>63</v>
      </c>
      <c r="B47" s="7" t="s">
        <v>105</v>
      </c>
      <c r="C47" s="14"/>
      <c r="D47" s="100">
        <f t="shared" si="0"/>
        <v>5255.82</v>
      </c>
      <c r="E47" s="100">
        <f t="shared" si="1"/>
        <v>5255.82</v>
      </c>
      <c r="F47" s="62">
        <f t="shared" si="2"/>
        <v>0</v>
      </c>
      <c r="G47" s="6">
        <f t="shared" si="3"/>
        <v>0</v>
      </c>
      <c r="H47" s="91"/>
      <c r="I47" s="14"/>
      <c r="J47" s="14"/>
      <c r="K47" s="14"/>
      <c r="L47" s="14"/>
      <c r="M47" s="14"/>
      <c r="N47" s="14"/>
      <c r="O47" s="14"/>
      <c r="P47" s="14"/>
      <c r="Q47" s="46" t="s">
        <v>63</v>
      </c>
      <c r="R47" s="7" t="s">
        <v>105</v>
      </c>
      <c r="S47" s="8" t="s">
        <v>2</v>
      </c>
      <c r="T47" s="6">
        <f>'ГВ Коянды'!D47</f>
        <v>1363.42</v>
      </c>
      <c r="U47" s="6">
        <f>'ГВ Коянды'!E47</f>
        <v>1363.42</v>
      </c>
      <c r="V47" s="6">
        <f>'ГВ Коянды'!F47</f>
        <v>0</v>
      </c>
      <c r="W47" s="6">
        <f>'ГВ Коянды'!G47</f>
        <v>0</v>
      </c>
      <c r="X47" s="12"/>
      <c r="Y47" s="46" t="s">
        <v>63</v>
      </c>
      <c r="Z47" s="70" t="s">
        <v>105</v>
      </c>
      <c r="AA47" s="8"/>
      <c r="AB47" s="6">
        <f>'ГВ ИМ'!D39</f>
        <v>596.1</v>
      </c>
      <c r="AC47" s="6">
        <f>'ГВ ИМ'!E39</f>
        <v>596.1</v>
      </c>
      <c r="AD47" s="6">
        <f>'ГВ ИМ'!F39</f>
        <v>0</v>
      </c>
      <c r="AE47" s="69">
        <f>'ГВ ИМ'!G39</f>
        <v>0</v>
      </c>
      <c r="AF47" s="9"/>
      <c r="AG47" s="46" t="s">
        <v>63</v>
      </c>
      <c r="AH47" s="70" t="s">
        <v>105</v>
      </c>
      <c r="AI47" s="8"/>
      <c r="AJ47" s="6">
        <f>'ГВ МЖЖ'!D38</f>
        <v>3296.3</v>
      </c>
      <c r="AK47" s="6">
        <f>'ГВ МЖЖ'!E38</f>
        <v>3296.3</v>
      </c>
      <c r="AL47" s="6">
        <f t="shared" si="12"/>
        <v>0</v>
      </c>
      <c r="AM47" s="11">
        <f>AK47/AJ47*100-100</f>
        <v>0</v>
      </c>
      <c r="AN47" s="71"/>
      <c r="AO47" s="46" t="s">
        <v>63</v>
      </c>
      <c r="AP47" s="70" t="s">
        <v>105</v>
      </c>
      <c r="AQ47" s="8"/>
      <c r="AR47" s="6">
        <f t="shared" si="4"/>
        <v>5255.82</v>
      </c>
      <c r="AS47" s="6">
        <f t="shared" si="5"/>
        <v>5255.82</v>
      </c>
      <c r="AT47" s="6">
        <f t="shared" si="6"/>
        <v>0</v>
      </c>
      <c r="AU47" s="11">
        <f t="shared" si="7"/>
        <v>0</v>
      </c>
      <c r="AV47" s="71"/>
    </row>
    <row r="48" spans="1:48" ht="15.75" customHeight="1">
      <c r="A48" s="46" t="s">
        <v>64</v>
      </c>
      <c r="B48" s="7" t="s">
        <v>106</v>
      </c>
      <c r="C48" s="14"/>
      <c r="D48" s="100">
        <f t="shared" si="0"/>
        <v>748.9000000000001</v>
      </c>
      <c r="E48" s="100">
        <f t="shared" si="1"/>
        <v>532.2</v>
      </c>
      <c r="F48" s="62">
        <f t="shared" si="2"/>
        <v>-216.70000000000005</v>
      </c>
      <c r="G48" s="6">
        <f t="shared" si="3"/>
        <v>-28.93577246628388</v>
      </c>
      <c r="H48" s="14"/>
      <c r="I48" s="14"/>
      <c r="J48" s="14"/>
      <c r="K48" s="14"/>
      <c r="L48" s="14"/>
      <c r="M48" s="14"/>
      <c r="N48" s="14"/>
      <c r="O48" s="14"/>
      <c r="P48" s="14"/>
      <c r="Q48" s="46" t="s">
        <v>64</v>
      </c>
      <c r="R48" s="7" t="s">
        <v>106</v>
      </c>
      <c r="S48" s="8" t="s">
        <v>2</v>
      </c>
      <c r="T48" s="6">
        <f>'ГВ Коянды'!D48</f>
        <v>145.9</v>
      </c>
      <c r="U48" s="6">
        <f>'ГВ Коянды'!E48</f>
        <v>145.9</v>
      </c>
      <c r="V48" s="6">
        <f>'ГВ Коянды'!F48</f>
        <v>0</v>
      </c>
      <c r="W48" s="6">
        <f>'ГВ Коянды'!G48</f>
        <v>0</v>
      </c>
      <c r="X48" s="12"/>
      <c r="Y48" s="46" t="s">
        <v>64</v>
      </c>
      <c r="Z48" s="70" t="s">
        <v>12</v>
      </c>
      <c r="AA48" s="8"/>
      <c r="AB48" s="6">
        <f>'ГВ ИМ'!D40</f>
        <v>276.7</v>
      </c>
      <c r="AC48" s="6">
        <f>'ГВ ИМ'!E40</f>
        <v>60</v>
      </c>
      <c r="AD48" s="6">
        <f>'ГВ ИМ'!F40</f>
        <v>-216.7</v>
      </c>
      <c r="AE48" s="69">
        <f>'ГВ ИМ'!G40</f>
        <v>-78.31586555836645</v>
      </c>
      <c r="AF48" s="9"/>
      <c r="AG48" s="46" t="s">
        <v>109</v>
      </c>
      <c r="AH48" s="70" t="s">
        <v>12</v>
      </c>
      <c r="AI48" s="8"/>
      <c r="AJ48" s="6">
        <f>'ГВ МЖЖ'!D39</f>
        <v>326.3</v>
      </c>
      <c r="AK48" s="6">
        <f>'ГВ МЖЖ'!E39</f>
        <v>326.3</v>
      </c>
      <c r="AL48" s="6">
        <f t="shared" si="12"/>
        <v>0</v>
      </c>
      <c r="AM48" s="11">
        <f>AK48/AJ48*100-100</f>
        <v>0</v>
      </c>
      <c r="AN48" s="12"/>
      <c r="AO48" s="46" t="s">
        <v>109</v>
      </c>
      <c r="AP48" s="70" t="s">
        <v>12</v>
      </c>
      <c r="AQ48" s="8"/>
      <c r="AR48" s="6">
        <f t="shared" si="4"/>
        <v>748.9000000000001</v>
      </c>
      <c r="AS48" s="6">
        <f t="shared" si="5"/>
        <v>532.2</v>
      </c>
      <c r="AT48" s="6">
        <f t="shared" si="6"/>
        <v>-216.7</v>
      </c>
      <c r="AU48" s="11">
        <f t="shared" si="7"/>
        <v>-28.93577246628388</v>
      </c>
      <c r="AV48" s="12"/>
    </row>
    <row r="49" spans="1:103" s="10" customFormat="1" ht="19.5" customHeight="1">
      <c r="A49" s="4" t="s">
        <v>19</v>
      </c>
      <c r="B49" s="5" t="s">
        <v>20</v>
      </c>
      <c r="C49" s="4" t="s">
        <v>2</v>
      </c>
      <c r="D49" s="101">
        <f t="shared" si="0"/>
        <v>396339.48</v>
      </c>
      <c r="E49" s="101">
        <f t="shared" si="1"/>
        <v>339750.00178</v>
      </c>
      <c r="F49" s="97">
        <f t="shared" si="2"/>
        <v>-56589.47821999999</v>
      </c>
      <c r="G49" s="25">
        <f t="shared" si="3"/>
        <v>-14.278032110250535</v>
      </c>
      <c r="H49" s="13"/>
      <c r="I49" s="45" t="s">
        <v>19</v>
      </c>
      <c r="J49" s="5" t="s">
        <v>20</v>
      </c>
      <c r="K49" s="4" t="s">
        <v>2</v>
      </c>
      <c r="L49" s="25">
        <f>'Канал+'!D42</f>
        <v>295923.45</v>
      </c>
      <c r="M49" s="25">
        <f>'Канал+'!E42</f>
        <v>248766.39388000002</v>
      </c>
      <c r="N49" s="25">
        <f>'Канал+'!F42</f>
        <v>-47157.056119999994</v>
      </c>
      <c r="O49" s="25">
        <f>'Канал+'!G42</f>
        <v>-15.935559050828857</v>
      </c>
      <c r="P49" s="5"/>
      <c r="Q49" s="45" t="s">
        <v>19</v>
      </c>
      <c r="R49" s="5" t="s">
        <v>20</v>
      </c>
      <c r="S49" s="4" t="s">
        <v>2</v>
      </c>
      <c r="T49" s="25">
        <f>'ГВ Коянды'!D49</f>
        <v>33400.53</v>
      </c>
      <c r="U49" s="25">
        <f>'ГВ Коянды'!E49</f>
        <v>33499.506199999996</v>
      </c>
      <c r="V49" s="25">
        <f>'ГВ Коянды'!F49</f>
        <v>98.97619999999733</v>
      </c>
      <c r="W49" s="25">
        <f>'ГВ Коянды'!G49</f>
        <v>0.29633122588172967</v>
      </c>
      <c r="X49" s="5"/>
      <c r="Y49" s="45" t="s">
        <v>19</v>
      </c>
      <c r="Z49" s="5" t="s">
        <v>20</v>
      </c>
      <c r="AA49" s="4" t="s">
        <v>2</v>
      </c>
      <c r="AB49" s="25">
        <f>'ГВ ИМ'!D41</f>
        <v>29342</v>
      </c>
      <c r="AC49" s="25">
        <f>'ГВ ИМ'!E41</f>
        <v>23896.031000000003</v>
      </c>
      <c r="AD49" s="25">
        <f>'ГВ ИМ'!F41</f>
        <v>-5445.968999999997</v>
      </c>
      <c r="AE49" s="68">
        <f>'ГВ ИМ'!G41</f>
        <v>-18.560319678276855</v>
      </c>
      <c r="AF49" s="5"/>
      <c r="AG49" s="45" t="s">
        <v>19</v>
      </c>
      <c r="AH49" s="5" t="s">
        <v>20</v>
      </c>
      <c r="AI49" s="4" t="s">
        <v>2</v>
      </c>
      <c r="AJ49" s="25">
        <f>'ГВ МЖЖ'!D40</f>
        <v>37673.5</v>
      </c>
      <c r="AK49" s="25">
        <f>'ГВ МЖЖ'!E40</f>
        <v>33588.0707</v>
      </c>
      <c r="AL49" s="25">
        <f t="shared" si="12"/>
        <v>-4085.4293000000034</v>
      </c>
      <c r="AM49" s="35">
        <f>AK49/AJ49*100-100</f>
        <v>-10.844305148181093</v>
      </c>
      <c r="AN49" s="5"/>
      <c r="AO49" s="45" t="s">
        <v>19</v>
      </c>
      <c r="AP49" s="5" t="s">
        <v>20</v>
      </c>
      <c r="AQ49" s="4" t="s">
        <v>2</v>
      </c>
      <c r="AR49" s="25">
        <f t="shared" si="4"/>
        <v>100416.03</v>
      </c>
      <c r="AS49" s="25">
        <f t="shared" si="5"/>
        <v>90983.6079</v>
      </c>
      <c r="AT49" s="25">
        <f t="shared" si="6"/>
        <v>-9432.422100000003</v>
      </c>
      <c r="AU49" s="35">
        <f t="shared" si="7"/>
        <v>-9.393342975220193</v>
      </c>
      <c r="AV49" s="5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</row>
    <row r="50" spans="1:103" s="10" customFormat="1" ht="18" customHeight="1">
      <c r="A50" s="4" t="s">
        <v>21</v>
      </c>
      <c r="B50" s="5" t="s">
        <v>22</v>
      </c>
      <c r="C50" s="4" t="s">
        <v>2</v>
      </c>
      <c r="D50" s="101">
        <f t="shared" si="0"/>
        <v>11305.099999999977</v>
      </c>
      <c r="E50" s="101">
        <f t="shared" si="1"/>
        <v>-13634.858780000013</v>
      </c>
      <c r="F50" s="97">
        <f t="shared" si="2"/>
        <v>-24939.95877999999</v>
      </c>
      <c r="G50" s="25"/>
      <c r="H50" s="13"/>
      <c r="I50" s="45" t="s">
        <v>21</v>
      </c>
      <c r="J50" s="5" t="s">
        <v>22</v>
      </c>
      <c r="K50" s="4" t="s">
        <v>2</v>
      </c>
      <c r="L50" s="25">
        <f>'Канал+'!D43</f>
        <v>11305.099999999977</v>
      </c>
      <c r="M50" s="25">
        <f>'Канал+'!E43</f>
        <v>-8448.197880000022</v>
      </c>
      <c r="N50" s="25">
        <f>'Канал+'!F43</f>
        <v>0</v>
      </c>
      <c r="O50" s="25"/>
      <c r="P50" s="37"/>
      <c r="Q50" s="45" t="s">
        <v>21</v>
      </c>
      <c r="R50" s="5" t="s">
        <v>22</v>
      </c>
      <c r="S50" s="4" t="s">
        <v>2</v>
      </c>
      <c r="T50" s="25">
        <f>'ГВ Коянды'!D50</f>
        <v>0</v>
      </c>
      <c r="U50" s="25">
        <f>'ГВ Коянды'!E50</f>
        <v>13.380800000006275</v>
      </c>
      <c r="V50" s="25">
        <f>'ГВ Коянды'!F50</f>
        <v>0</v>
      </c>
      <c r="W50" s="25"/>
      <c r="X50" s="37"/>
      <c r="Y50" s="45" t="s">
        <v>21</v>
      </c>
      <c r="Z50" s="5" t="s">
        <v>22</v>
      </c>
      <c r="AA50" s="4" t="s">
        <v>2</v>
      </c>
      <c r="AB50" s="25">
        <f>'ГВ ИМ'!D42</f>
        <v>0</v>
      </c>
      <c r="AC50" s="25">
        <f>'ГВ ИМ'!E42</f>
        <v>-2913.701000000001</v>
      </c>
      <c r="AD50" s="25">
        <f>'ГВ ИМ'!F42</f>
        <v>0</v>
      </c>
      <c r="AE50" s="68"/>
      <c r="AF50" s="37"/>
      <c r="AG50" s="45" t="s">
        <v>21</v>
      </c>
      <c r="AH50" s="5" t="s">
        <v>22</v>
      </c>
      <c r="AI50" s="4" t="s">
        <v>2</v>
      </c>
      <c r="AJ50" s="25">
        <f>'ГВ МЖЖ'!D41</f>
        <v>0</v>
      </c>
      <c r="AK50" s="25">
        <f>'ГВ МЖЖ'!E41</f>
        <v>-2286.340699999997</v>
      </c>
      <c r="AL50" s="25">
        <f t="shared" si="12"/>
        <v>-2286.340699999997</v>
      </c>
      <c r="AM50" s="35"/>
      <c r="AN50" s="37"/>
      <c r="AO50" s="45" t="s">
        <v>21</v>
      </c>
      <c r="AP50" s="5" t="s">
        <v>22</v>
      </c>
      <c r="AQ50" s="4" t="s">
        <v>2</v>
      </c>
      <c r="AR50" s="25">
        <f t="shared" si="4"/>
        <v>0</v>
      </c>
      <c r="AS50" s="25">
        <f t="shared" si="5"/>
        <v>-5186.660899999992</v>
      </c>
      <c r="AT50" s="25">
        <f t="shared" si="6"/>
        <v>-2286.340699999997</v>
      </c>
      <c r="AU50" s="35"/>
      <c r="AV50" s="3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</row>
    <row r="51" spans="1:103" s="10" customFormat="1" ht="24.75" customHeight="1">
      <c r="A51" s="4" t="s">
        <v>23</v>
      </c>
      <c r="B51" s="5" t="s">
        <v>24</v>
      </c>
      <c r="C51" s="1" t="s">
        <v>2</v>
      </c>
      <c r="D51" s="101">
        <f t="shared" si="0"/>
        <v>407644.549</v>
      </c>
      <c r="E51" s="113">
        <f t="shared" si="1"/>
        <v>326115.143</v>
      </c>
      <c r="F51" s="97">
        <f t="shared" si="2"/>
        <v>-81529.40600000002</v>
      </c>
      <c r="G51" s="25">
        <f t="shared" si="3"/>
        <v>-20.00012172369317</v>
      </c>
      <c r="H51" s="13"/>
      <c r="I51" s="45" t="s">
        <v>23</v>
      </c>
      <c r="J51" s="5" t="s">
        <v>24</v>
      </c>
      <c r="K51" s="1" t="s">
        <v>2</v>
      </c>
      <c r="L51" s="25">
        <f>'Канал+'!D44</f>
        <v>307228.55</v>
      </c>
      <c r="M51" s="25">
        <f>'Канал+'!E44</f>
        <v>240318.196</v>
      </c>
      <c r="N51" s="25">
        <f>'Канал+'!F44</f>
        <v>-66910.35399999999</v>
      </c>
      <c r="O51" s="25" t="str">
        <f>'Канал+'!G44</f>
        <v>.-22,0</v>
      </c>
      <c r="P51" s="37"/>
      <c r="Q51" s="45" t="s">
        <v>23</v>
      </c>
      <c r="R51" s="5" t="s">
        <v>24</v>
      </c>
      <c r="S51" s="1" t="s">
        <v>2</v>
      </c>
      <c r="T51" s="25">
        <f>'ГВ Коянды'!D51</f>
        <v>33400.5</v>
      </c>
      <c r="U51" s="25">
        <f>'ГВ Коянды'!E51</f>
        <v>33512.887</v>
      </c>
      <c r="V51" s="25">
        <f>'ГВ Коянды'!F51</f>
        <v>112.38700000000244</v>
      </c>
      <c r="W51" s="25">
        <f>'ГВ Коянды'!G51</f>
        <v>0.3364829867816326</v>
      </c>
      <c r="X51" s="37"/>
      <c r="Y51" s="45" t="s">
        <v>23</v>
      </c>
      <c r="Z51" s="5" t="s">
        <v>24</v>
      </c>
      <c r="AA51" s="1" t="s">
        <v>2</v>
      </c>
      <c r="AB51" s="25">
        <f>'ГВ ИМ'!D43</f>
        <v>29341.999</v>
      </c>
      <c r="AC51" s="25">
        <f>'ГВ ИМ'!E43</f>
        <v>20982.33</v>
      </c>
      <c r="AD51" s="25">
        <f>'ГВ ИМ'!F43</f>
        <v>-8359.668999999998</v>
      </c>
      <c r="AE51" s="68">
        <f>'ГВ ИМ'!G43</f>
        <v>-28.49045492776412</v>
      </c>
      <c r="AF51" s="37"/>
      <c r="AG51" s="45" t="s">
        <v>23</v>
      </c>
      <c r="AH51" s="5" t="s">
        <v>24</v>
      </c>
      <c r="AI51" s="1" t="s">
        <v>2</v>
      </c>
      <c r="AJ51" s="25">
        <f>'ГВ МЖЖ'!D42</f>
        <v>37673.5</v>
      </c>
      <c r="AK51" s="25">
        <f>'ГВ МЖЖ'!E42</f>
        <v>31301.73</v>
      </c>
      <c r="AL51" s="25">
        <f t="shared" si="12"/>
        <v>-6371.77</v>
      </c>
      <c r="AM51" s="35">
        <f>AK51/AJ51*100-100</f>
        <v>-16.91313522767993</v>
      </c>
      <c r="AN51" s="37"/>
      <c r="AO51" s="45" t="s">
        <v>23</v>
      </c>
      <c r="AP51" s="5" t="s">
        <v>24</v>
      </c>
      <c r="AQ51" s="1" t="s">
        <v>2</v>
      </c>
      <c r="AR51" s="25">
        <f t="shared" si="4"/>
        <v>100415.999</v>
      </c>
      <c r="AS51" s="92">
        <f t="shared" si="5"/>
        <v>85796.947</v>
      </c>
      <c r="AT51" s="25">
        <f t="shared" si="6"/>
        <v>-14619.051999999996</v>
      </c>
      <c r="AU51" s="35">
        <f t="shared" si="7"/>
        <v>-14.55848883204358</v>
      </c>
      <c r="AV51" s="3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</row>
    <row r="52" spans="1:103" s="10" customFormat="1" ht="28.5" customHeight="1">
      <c r="A52" s="4" t="s">
        <v>25</v>
      </c>
      <c r="B52" s="5" t="s">
        <v>118</v>
      </c>
      <c r="C52" s="1" t="s">
        <v>119</v>
      </c>
      <c r="D52" s="30">
        <f t="shared" si="0"/>
        <v>19992.8067</v>
      </c>
      <c r="E52" s="113">
        <f t="shared" si="1"/>
        <v>14642.632630000002</v>
      </c>
      <c r="F52" s="97">
        <f t="shared" si="2"/>
        <v>-5350.174069999999</v>
      </c>
      <c r="G52" s="25">
        <f t="shared" si="3"/>
        <v>-26.760495163492976</v>
      </c>
      <c r="H52" s="37"/>
      <c r="I52" s="45" t="s">
        <v>25</v>
      </c>
      <c r="J52" s="5" t="s">
        <v>118</v>
      </c>
      <c r="K52" s="1" t="s">
        <v>119</v>
      </c>
      <c r="L52" s="25">
        <f>'Канал+'!D48</f>
        <v>19680</v>
      </c>
      <c r="M52" s="25">
        <f>'Канал+'!E48</f>
        <v>14375.178460000001</v>
      </c>
      <c r="N52" s="25">
        <f>'Канал+'!F48</f>
        <v>-5304.821539999999</v>
      </c>
      <c r="O52" s="25">
        <f>'Канал+'!G48</f>
        <v>-26.95539400406504</v>
      </c>
      <c r="Q52" s="45" t="s">
        <v>25</v>
      </c>
      <c r="R52" s="5" t="s">
        <v>118</v>
      </c>
      <c r="S52" s="1" t="s">
        <v>119</v>
      </c>
      <c r="T52" s="25">
        <f>'ГВ Коянды'!D52</f>
        <v>98.99</v>
      </c>
      <c r="U52" s="25">
        <f>'ГВ Коянды'!E52</f>
        <v>98.99317</v>
      </c>
      <c r="V52" s="25">
        <f>'ГВ Коянды'!F52</f>
        <v>0</v>
      </c>
      <c r="W52" s="25">
        <f>'ГВ Коянды'!G52</f>
        <v>0</v>
      </c>
      <c r="X52" s="5"/>
      <c r="Y52" s="45" t="s">
        <v>25</v>
      </c>
      <c r="Z52" s="5" t="s">
        <v>118</v>
      </c>
      <c r="AA52" s="1" t="s">
        <v>119</v>
      </c>
      <c r="AB52" s="25">
        <f>'ГВ ИМ'!D44</f>
        <v>79.3027</v>
      </c>
      <c r="AC52" s="25">
        <f>'ГВ ИМ'!E44</f>
        <v>56.709</v>
      </c>
      <c r="AD52" s="25">
        <f>'ГВ ИМ'!F44</f>
        <v>-22.5937</v>
      </c>
      <c r="AE52" s="68">
        <f>'ГВ ИМ'!G44</f>
        <v>-28.49045492776412</v>
      </c>
      <c r="AF52" s="5"/>
      <c r="AG52" s="45" t="s">
        <v>25</v>
      </c>
      <c r="AH52" s="5" t="s">
        <v>118</v>
      </c>
      <c r="AI52" s="1" t="s">
        <v>119</v>
      </c>
      <c r="AJ52" s="25">
        <f>'ГВ МЖЖ'!D43</f>
        <v>134.514</v>
      </c>
      <c r="AK52" s="25">
        <f>'ГВ МЖЖ'!E43</f>
        <v>111.752</v>
      </c>
      <c r="AL52" s="25">
        <f t="shared" si="12"/>
        <v>-22.762000000000015</v>
      </c>
      <c r="AM52" s="35">
        <f>AK52/AJ52*100-100</f>
        <v>-16.921658712104332</v>
      </c>
      <c r="AN52" s="37"/>
      <c r="AO52" s="45" t="s">
        <v>25</v>
      </c>
      <c r="AP52" s="5" t="s">
        <v>118</v>
      </c>
      <c r="AQ52" s="1" t="s">
        <v>119</v>
      </c>
      <c r="AR52" s="25">
        <f t="shared" si="4"/>
        <v>312.8067</v>
      </c>
      <c r="AS52" s="92">
        <f t="shared" si="5"/>
        <v>267.45417000000003</v>
      </c>
      <c r="AT52" s="92">
        <f t="shared" si="6"/>
        <v>-45.35570000000001</v>
      </c>
      <c r="AU52" s="35">
        <f t="shared" si="7"/>
        <v>-14.49858011353335</v>
      </c>
      <c r="AV52" s="3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</row>
    <row r="53" spans="1:48" ht="15" customHeight="1">
      <c r="A53" s="8"/>
      <c r="B53" s="7" t="s">
        <v>66</v>
      </c>
      <c r="C53" s="9"/>
      <c r="D53" s="67">
        <f t="shared" si="0"/>
        <v>12100</v>
      </c>
      <c r="E53" s="114">
        <f t="shared" si="1"/>
        <v>6545.75646</v>
      </c>
      <c r="F53" s="62">
        <f t="shared" si="2"/>
        <v>-5554.24354</v>
      </c>
      <c r="G53" s="6">
        <f t="shared" si="3"/>
        <v>-45.90283917355372</v>
      </c>
      <c r="H53" s="14"/>
      <c r="I53" s="46"/>
      <c r="J53" s="7" t="s">
        <v>66</v>
      </c>
      <c r="K53" s="9"/>
      <c r="L53" s="6">
        <f>'Канал+'!D49</f>
        <v>12100</v>
      </c>
      <c r="M53" s="6">
        <f>'Канал+'!E49</f>
        <v>6545.75646</v>
      </c>
      <c r="N53" s="6">
        <f>'Канал+'!F49</f>
        <v>-5554.24354</v>
      </c>
      <c r="O53" s="6">
        <f>'Канал+'!G49</f>
        <v>-45.90283917355372</v>
      </c>
      <c r="P53" s="12"/>
      <c r="Q53" s="46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6"/>
      <c r="AK53" s="6"/>
      <c r="AL53" s="6">
        <f t="shared" si="12"/>
        <v>0</v>
      </c>
      <c r="AM53" s="14"/>
      <c r="AN53" s="7"/>
      <c r="AO53" s="14"/>
      <c r="AP53" s="14"/>
      <c r="AQ53" s="14"/>
      <c r="AR53" s="6">
        <f t="shared" si="4"/>
        <v>0</v>
      </c>
      <c r="AS53" s="6">
        <f t="shared" si="5"/>
        <v>0</v>
      </c>
      <c r="AT53" s="6">
        <f t="shared" si="6"/>
        <v>0</v>
      </c>
      <c r="AU53" s="11"/>
      <c r="AV53" s="7"/>
    </row>
    <row r="54" spans="1:48" ht="15" customHeight="1">
      <c r="A54" s="8"/>
      <c r="B54" s="14" t="s">
        <v>67</v>
      </c>
      <c r="C54" s="9"/>
      <c r="D54" s="67">
        <f t="shared" si="0"/>
        <v>5400</v>
      </c>
      <c r="E54" s="114">
        <f t="shared" si="1"/>
        <v>5670</v>
      </c>
      <c r="F54" s="62">
        <f t="shared" si="2"/>
        <v>270</v>
      </c>
      <c r="G54" s="6">
        <f t="shared" si="3"/>
        <v>5</v>
      </c>
      <c r="H54" s="12"/>
      <c r="I54" s="46"/>
      <c r="J54" s="14" t="s">
        <v>67</v>
      </c>
      <c r="K54" s="9"/>
      <c r="L54" s="6">
        <f>'Канал+'!D50</f>
        <v>5400</v>
      </c>
      <c r="M54" s="6">
        <f>'Канал+'!E50</f>
        <v>5670</v>
      </c>
      <c r="N54" s="6">
        <f>'Канал+'!F50</f>
        <v>270</v>
      </c>
      <c r="O54" s="6">
        <f>'Канал+'!G50</f>
        <v>5</v>
      </c>
      <c r="P54" s="12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6"/>
      <c r="AK54" s="6"/>
      <c r="AL54" s="6"/>
      <c r="AM54" s="14"/>
      <c r="AN54" s="12"/>
      <c r="AO54" s="14"/>
      <c r="AP54" s="14"/>
      <c r="AQ54" s="14"/>
      <c r="AR54" s="6">
        <f t="shared" si="4"/>
        <v>0</v>
      </c>
      <c r="AS54" s="6">
        <f t="shared" si="5"/>
        <v>0</v>
      </c>
      <c r="AT54" s="6">
        <f t="shared" si="6"/>
        <v>0</v>
      </c>
      <c r="AU54" s="11"/>
      <c r="AV54" s="12"/>
    </row>
    <row r="55" spans="1:48" ht="15" customHeight="1">
      <c r="A55" s="8"/>
      <c r="B55" s="14" t="s">
        <v>68</v>
      </c>
      <c r="C55" s="14"/>
      <c r="D55" s="67">
        <f t="shared" si="0"/>
        <v>2180</v>
      </c>
      <c r="E55" s="114">
        <f>M55+U55+AC55+AK55</f>
        <v>2159.422</v>
      </c>
      <c r="F55" s="62">
        <f t="shared" si="2"/>
        <v>-20.577999999999975</v>
      </c>
      <c r="G55" s="6">
        <f t="shared" si="3"/>
        <v>-0.9439449541284404</v>
      </c>
      <c r="H55" s="12"/>
      <c r="I55" s="46"/>
      <c r="J55" s="14" t="s">
        <v>68</v>
      </c>
      <c r="K55" s="14"/>
      <c r="L55" s="6">
        <f>'Канал+'!D51</f>
        <v>2180</v>
      </c>
      <c r="M55" s="6">
        <f>'Канал+'!E51</f>
        <v>2159.422</v>
      </c>
      <c r="N55" s="6">
        <f>'Канал+'!F51</f>
        <v>-20.577999999999975</v>
      </c>
      <c r="O55" s="6">
        <f>'Канал+'!G51</f>
        <v>-0.9439449541284404</v>
      </c>
      <c r="P55" s="12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6"/>
      <c r="AK55" s="6"/>
      <c r="AL55" s="6"/>
      <c r="AM55" s="14"/>
      <c r="AN55" s="12"/>
      <c r="AO55" s="14"/>
      <c r="AP55" s="14"/>
      <c r="AQ55" s="14"/>
      <c r="AR55" s="6">
        <f t="shared" si="4"/>
        <v>0</v>
      </c>
      <c r="AS55" s="6">
        <f t="shared" si="5"/>
        <v>0</v>
      </c>
      <c r="AT55" s="6">
        <f t="shared" si="6"/>
        <v>0</v>
      </c>
      <c r="AU55" s="11"/>
      <c r="AV55" s="12"/>
    </row>
    <row r="56" spans="1:103" s="10" customFormat="1" ht="20.25" customHeight="1">
      <c r="A56" s="4" t="s">
        <v>26</v>
      </c>
      <c r="B56" s="5" t="s">
        <v>120</v>
      </c>
      <c r="C56" s="1" t="s">
        <v>86</v>
      </c>
      <c r="D56" s="30"/>
      <c r="E56" s="30"/>
      <c r="F56" s="97"/>
      <c r="G56" s="25"/>
      <c r="H56" s="37"/>
      <c r="I56" s="45" t="s">
        <v>26</v>
      </c>
      <c r="J56" s="5" t="s">
        <v>120</v>
      </c>
      <c r="K56" s="1" t="s">
        <v>86</v>
      </c>
      <c r="L56" s="25">
        <f>'Канал+'!D52</f>
        <v>15.6</v>
      </c>
      <c r="M56" s="25">
        <f>'Канал+'!E52</f>
        <v>15.6</v>
      </c>
      <c r="N56" s="25">
        <f>'Канал+'!F52</f>
        <v>0</v>
      </c>
      <c r="O56" s="25">
        <f>'Канал+'!G52</f>
        <v>0</v>
      </c>
      <c r="P56" s="4"/>
      <c r="Q56" s="45" t="s">
        <v>26</v>
      </c>
      <c r="R56" s="5" t="s">
        <v>120</v>
      </c>
      <c r="S56" s="1" t="s">
        <v>86</v>
      </c>
      <c r="T56" s="56">
        <f>'ГВ Коянды'!D53</f>
        <v>337.4</v>
      </c>
      <c r="U56" s="56">
        <f>'ГВ Коянды'!E53</f>
        <v>337.4</v>
      </c>
      <c r="V56" s="25">
        <f>'ГВ Коянды'!F53</f>
        <v>0</v>
      </c>
      <c r="W56" s="25">
        <f>'ГВ Коянды'!G53</f>
        <v>0</v>
      </c>
      <c r="X56" s="4"/>
      <c r="Y56" s="45" t="s">
        <v>26</v>
      </c>
      <c r="Z56" s="5" t="s">
        <v>120</v>
      </c>
      <c r="AA56" s="1" t="s">
        <v>86</v>
      </c>
      <c r="AB56" s="25">
        <f>'ГВ Коянды'!D53</f>
        <v>337.4</v>
      </c>
      <c r="AC56" s="25">
        <f>'ГВ Коянды'!E53</f>
        <v>337.4</v>
      </c>
      <c r="AD56" s="25">
        <f>'ГВ ИМ'!F45</f>
        <v>0</v>
      </c>
      <c r="AE56" s="68">
        <f>'ГВ ИМ'!G45</f>
        <v>0</v>
      </c>
      <c r="AF56" s="5"/>
      <c r="AG56" s="4" t="s">
        <v>26</v>
      </c>
      <c r="AH56" s="5" t="s">
        <v>120</v>
      </c>
      <c r="AI56" s="1" t="s">
        <v>86</v>
      </c>
      <c r="AJ56" s="25">
        <f>'ГВ МЖЖ'!D45</f>
        <v>280.1</v>
      </c>
      <c r="AK56" s="25">
        <f>'ГВ МЖЖ'!E45</f>
        <v>280.1</v>
      </c>
      <c r="AL56" s="25"/>
      <c r="AM56" s="35"/>
      <c r="AN56" s="37"/>
      <c r="AO56" s="4" t="s">
        <v>26</v>
      </c>
      <c r="AP56" s="5" t="s">
        <v>120</v>
      </c>
      <c r="AQ56" s="1" t="s">
        <v>86</v>
      </c>
      <c r="AR56" s="25"/>
      <c r="AS56" s="25"/>
      <c r="AT56" s="25"/>
      <c r="AU56" s="35"/>
      <c r="AV56" s="3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</row>
    <row r="57" spans="1:48" ht="16.5" customHeight="1">
      <c r="A57" s="46"/>
      <c r="B57" s="15" t="s">
        <v>43</v>
      </c>
      <c r="C57" s="8" t="s">
        <v>2</v>
      </c>
      <c r="D57" s="100">
        <f aca="true" t="shared" si="13" ref="D57:E59">L57</f>
        <v>11.92</v>
      </c>
      <c r="E57" s="100">
        <f t="shared" si="13"/>
        <v>11.92</v>
      </c>
      <c r="F57" s="62"/>
      <c r="G57" s="6"/>
      <c r="H57" s="12"/>
      <c r="I57" s="46"/>
      <c r="J57" s="15" t="s">
        <v>43</v>
      </c>
      <c r="K57" s="8" t="s">
        <v>2</v>
      </c>
      <c r="L57" s="6">
        <f>'Канал+'!D53</f>
        <v>11.92</v>
      </c>
      <c r="M57" s="6">
        <f>'Канал+'!E53</f>
        <v>11.92</v>
      </c>
      <c r="N57" s="6">
        <f>'Канал+'!F53</f>
        <v>0</v>
      </c>
      <c r="O57" s="6">
        <f>'Канал+'!G53</f>
        <v>0</v>
      </c>
      <c r="P57" s="8"/>
      <c r="Q57" s="14"/>
      <c r="R57" s="14"/>
      <c r="S57" s="14"/>
      <c r="T57" s="14"/>
      <c r="U57" s="14"/>
      <c r="V57" s="14"/>
      <c r="W57" s="14"/>
      <c r="X57" s="14"/>
      <c r="Y57" s="46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6"/>
      <c r="AK57" s="6"/>
      <c r="AL57" s="6"/>
      <c r="AM57" s="14"/>
      <c r="AN57" s="8"/>
      <c r="AO57" s="14"/>
      <c r="AP57" s="14" t="s">
        <v>200</v>
      </c>
      <c r="AQ57" s="14"/>
      <c r="AR57" s="6">
        <f>'ГВ Коянды'!D53</f>
        <v>337.4</v>
      </c>
      <c r="AS57" s="6">
        <f>'ГВ Коянды'!E53</f>
        <v>337.4</v>
      </c>
      <c r="AT57" s="6"/>
      <c r="AU57" s="11"/>
      <c r="AV57" s="8"/>
    </row>
    <row r="58" spans="1:48" ht="16.5" customHeight="1">
      <c r="A58" s="46"/>
      <c r="B58" s="15" t="s">
        <v>44</v>
      </c>
      <c r="C58" s="8" t="s">
        <v>2</v>
      </c>
      <c r="D58" s="100">
        <f t="shared" si="13"/>
        <v>2.71</v>
      </c>
      <c r="E58" s="100">
        <f t="shared" si="13"/>
        <v>2.71</v>
      </c>
      <c r="F58" s="62"/>
      <c r="G58" s="6"/>
      <c r="H58" s="12"/>
      <c r="I58" s="46"/>
      <c r="J58" s="15" t="s">
        <v>44</v>
      </c>
      <c r="K58" s="8" t="s">
        <v>2</v>
      </c>
      <c r="L58" s="6">
        <f>'Канал+'!D54</f>
        <v>2.71</v>
      </c>
      <c r="M58" s="6">
        <f>'Канал+'!E54</f>
        <v>2.71</v>
      </c>
      <c r="N58" s="6">
        <f>'Канал+'!F54</f>
        <v>0</v>
      </c>
      <c r="O58" s="6">
        <f>'Канал+'!G54</f>
        <v>0</v>
      </c>
      <c r="P58" s="8"/>
      <c r="Q58" s="14"/>
      <c r="R58" s="14"/>
      <c r="S58" s="14"/>
      <c r="T58" s="14"/>
      <c r="U58" s="14"/>
      <c r="V58" s="14"/>
      <c r="W58" s="14"/>
      <c r="X58" s="14"/>
      <c r="Y58" s="46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6"/>
      <c r="AK58" s="6"/>
      <c r="AL58" s="6"/>
      <c r="AM58" s="14"/>
      <c r="AN58" s="8"/>
      <c r="AO58" s="14"/>
      <c r="AP58" s="14" t="s">
        <v>201</v>
      </c>
      <c r="AQ58" s="14"/>
      <c r="AR58" s="6">
        <f>'ГВ ИМ'!D46</f>
        <v>370</v>
      </c>
      <c r="AS58" s="6">
        <f>'ГВ ИМ'!E46</f>
        <v>370</v>
      </c>
      <c r="AT58" s="6"/>
      <c r="AU58" s="11"/>
      <c r="AV58" s="8"/>
    </row>
    <row r="59" spans="1:103" s="21" customFormat="1" ht="36" customHeight="1">
      <c r="A59" s="98"/>
      <c r="B59" s="15" t="s">
        <v>45</v>
      </c>
      <c r="C59" s="8" t="s">
        <v>2</v>
      </c>
      <c r="D59" s="100">
        <f t="shared" si="13"/>
        <v>68.04</v>
      </c>
      <c r="E59" s="100">
        <f t="shared" si="13"/>
        <v>68.04</v>
      </c>
      <c r="F59" s="62"/>
      <c r="G59" s="6"/>
      <c r="H59" s="12"/>
      <c r="I59" s="98"/>
      <c r="J59" s="15" t="s">
        <v>45</v>
      </c>
      <c r="K59" s="8" t="s">
        <v>2</v>
      </c>
      <c r="L59" s="6">
        <f>'Канал+'!D55</f>
        <v>68.04</v>
      </c>
      <c r="M59" s="6">
        <f>'Канал+'!E55</f>
        <v>68.04</v>
      </c>
      <c r="N59" s="6">
        <f>'Канал+'!F55</f>
        <v>0</v>
      </c>
      <c r="O59" s="6">
        <f>'Канал+'!G55</f>
        <v>0</v>
      </c>
      <c r="P59" s="99"/>
      <c r="Q59" s="67"/>
      <c r="R59" s="67"/>
      <c r="S59" s="67"/>
      <c r="T59" s="67"/>
      <c r="U59" s="67"/>
      <c r="V59" s="67"/>
      <c r="W59" s="67"/>
      <c r="X59" s="67"/>
      <c r="Y59" s="98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"/>
      <c r="AK59" s="6"/>
      <c r="AL59" s="6"/>
      <c r="AM59" s="67"/>
      <c r="AN59" s="8"/>
      <c r="AO59" s="67"/>
      <c r="AP59" s="7" t="s">
        <v>202</v>
      </c>
      <c r="AQ59" s="67"/>
      <c r="AR59" s="6">
        <f>'ГВ МЖЖ'!D45</f>
        <v>280.1</v>
      </c>
      <c r="AS59" s="6">
        <f>'ГВ МЖЖ'!E45</f>
        <v>280.1</v>
      </c>
      <c r="AT59" s="6"/>
      <c r="AU59" s="11"/>
      <c r="AV59" s="8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</row>
    <row r="60" spans="1:103" ht="15.75">
      <c r="A60" s="3"/>
      <c r="B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</row>
  </sheetData>
  <sheetProtection/>
  <mergeCells count="49">
    <mergeCell ref="A2:A4"/>
    <mergeCell ref="B2:B4"/>
    <mergeCell ref="C2:C4"/>
    <mergeCell ref="FD2:FK2"/>
    <mergeCell ref="D3:D4"/>
    <mergeCell ref="E3:E4"/>
    <mergeCell ref="H3:H4"/>
    <mergeCell ref="CZ2:DG2"/>
    <mergeCell ref="DH2:DO2"/>
    <mergeCell ref="DP2:DW2"/>
    <mergeCell ref="AL3:AM3"/>
    <mergeCell ref="AN3:AN4"/>
    <mergeCell ref="DX2:EE2"/>
    <mergeCell ref="EF2:EM2"/>
    <mergeCell ref="EN2:EU2"/>
    <mergeCell ref="EV2:FC2"/>
    <mergeCell ref="AT3:AU3"/>
    <mergeCell ref="AV3:AV4"/>
    <mergeCell ref="AF3:AF4"/>
    <mergeCell ref="AG1:AK1"/>
    <mergeCell ref="AG2:AG4"/>
    <mergeCell ref="AH2:AH4"/>
    <mergeCell ref="AI2:AI4"/>
    <mergeCell ref="AJ3:AJ4"/>
    <mergeCell ref="AK3:AK4"/>
    <mergeCell ref="Y2:Y4"/>
    <mergeCell ref="Z2:Z4"/>
    <mergeCell ref="Y1:AB1"/>
    <mergeCell ref="AA2:AA4"/>
    <mergeCell ref="AB3:AB4"/>
    <mergeCell ref="AC3:AC4"/>
    <mergeCell ref="Q2:Q4"/>
    <mergeCell ref="R2:R4"/>
    <mergeCell ref="S2:S4"/>
    <mergeCell ref="T3:T4"/>
    <mergeCell ref="U3:U4"/>
    <mergeCell ref="X3:X4"/>
    <mergeCell ref="I2:I4"/>
    <mergeCell ref="J2:J4"/>
    <mergeCell ref="K2:K4"/>
    <mergeCell ref="L3:L4"/>
    <mergeCell ref="M3:M4"/>
    <mergeCell ref="P3:P4"/>
    <mergeCell ref="AO1:AS1"/>
    <mergeCell ref="AO2:AO4"/>
    <mergeCell ref="AP2:AP4"/>
    <mergeCell ref="AQ2:AQ4"/>
    <mergeCell ref="AR3:AR4"/>
    <mergeCell ref="AS3:AS4"/>
  </mergeCells>
  <printOptions/>
  <pageMargins left="0.7086614173228347" right="0.31496062992125984" top="0.5511811023622047" bottom="0.15748031496062992" header="0.31496062992125984" footer="0.31496062992125984"/>
  <pageSetup horizontalDpi="600" verticalDpi="600" orientation="portrait" paperSize="9" scale="55" r:id="rId1"/>
  <colBreaks count="5" manualBreakCount="5">
    <brk id="8" max="65535" man="1"/>
    <brk id="16" max="65535" man="1"/>
    <brk id="24" max="65535" man="1"/>
    <brk id="32" max="65535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ATR_SAPAN_SABIRA</dc:creator>
  <cp:keywords/>
  <dc:description/>
  <cp:lastModifiedBy>Admin</cp:lastModifiedBy>
  <cp:lastPrinted>2017-05-04T05:09:18Z</cp:lastPrinted>
  <dcterms:created xsi:type="dcterms:W3CDTF">2011-08-25T09:15:10Z</dcterms:created>
  <dcterms:modified xsi:type="dcterms:W3CDTF">2017-05-04T05:09:27Z</dcterms:modified>
  <cp:category/>
  <cp:version/>
  <cp:contentType/>
  <cp:contentStatus/>
</cp:coreProperties>
</file>