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отчет  за 2016 год" sheetId="1" r:id="rId1"/>
  </sheets>
  <calcPr calcId="124519"/>
</workbook>
</file>

<file path=xl/calcChain.xml><?xml version="1.0" encoding="utf-8"?>
<calcChain xmlns="http://schemas.openxmlformats.org/spreadsheetml/2006/main">
  <c r="G76" i="1"/>
  <c r="G72"/>
  <c r="G71"/>
  <c r="F70"/>
  <c r="G70" s="1"/>
  <c r="G69"/>
  <c r="G68"/>
  <c r="F68"/>
  <c r="G66"/>
  <c r="G65"/>
  <c r="F65"/>
  <c r="E65"/>
  <c r="G64"/>
  <c r="G63"/>
  <c r="G62"/>
  <c r="G61"/>
  <c r="F60"/>
  <c r="G60" s="1"/>
  <c r="G59"/>
  <c r="E58"/>
  <c r="G58" s="1"/>
  <c r="G57"/>
  <c r="F57"/>
  <c r="E56"/>
  <c r="G55"/>
  <c r="G54"/>
  <c r="G53"/>
  <c r="G52"/>
  <c r="G51"/>
  <c r="F50"/>
  <c r="G50" s="1"/>
  <c r="E50"/>
  <c r="E49" s="1"/>
  <c r="E48" s="1"/>
  <c r="E73" s="1"/>
  <c r="E75" s="1"/>
  <c r="G47"/>
  <c r="G46"/>
  <c r="G45"/>
  <c r="G44"/>
  <c r="G43"/>
  <c r="G42"/>
  <c r="G41"/>
  <c r="G40"/>
  <c r="G37"/>
  <c r="G36"/>
  <c r="G35"/>
  <c r="G34"/>
  <c r="G33"/>
  <c r="G32"/>
  <c r="G31"/>
  <c r="F30"/>
  <c r="G30" s="1"/>
  <c r="E30"/>
  <c r="G29"/>
  <c r="G28"/>
  <c r="F27"/>
  <c r="G27" s="1"/>
  <c r="E27"/>
  <c r="G26"/>
  <c r="F25"/>
  <c r="G25" s="1"/>
  <c r="G24"/>
  <c r="E23"/>
  <c r="G23" s="1"/>
  <c r="G22"/>
  <c r="E21"/>
  <c r="G20"/>
  <c r="G19"/>
  <c r="G18"/>
  <c r="G17"/>
  <c r="G16"/>
  <c r="F15"/>
  <c r="G15" s="1"/>
  <c r="E15"/>
  <c r="E14" s="1"/>
  <c r="E77" l="1"/>
  <c r="G75"/>
  <c r="F14"/>
  <c r="G14" s="1"/>
  <c r="F21"/>
  <c r="G21" s="1"/>
  <c r="F49"/>
  <c r="F56"/>
  <c r="G56" s="1"/>
  <c r="G49" l="1"/>
  <c r="F48"/>
  <c r="F73" l="1"/>
  <c r="G48"/>
  <c r="F77" l="1"/>
  <c r="G77" s="1"/>
  <c r="F74"/>
  <c r="G74" s="1"/>
  <c r="G73"/>
</calcChain>
</file>

<file path=xl/sharedStrings.xml><?xml version="1.0" encoding="utf-8"?>
<sst xmlns="http://schemas.openxmlformats.org/spreadsheetml/2006/main" count="230" uniqueCount="160">
  <si>
    <t>Приложение 2 к Правилам утверждения тарифов (цен, ставок,сборов) и тарифных смет на регулируемые услуги (товары,работы) субъектов естественных монополий</t>
  </si>
  <si>
    <t xml:space="preserve">                        Отчет об  исполнении тарифной сметы</t>
  </si>
  <si>
    <t xml:space="preserve"> на услуги по регулированию  поверхностного стока при помощи подпорных</t>
  </si>
  <si>
    <t xml:space="preserve">            гидротехнических сооружений.</t>
  </si>
  <si>
    <t xml:space="preserve">Отчетный период 2016 год </t>
  </si>
  <si>
    <t xml:space="preserve">Переодичность :годовая </t>
  </si>
  <si>
    <t>Предоставляют: Костанайский филиал РГП на ПХВ "Казводхоз" КВР МСХ</t>
  </si>
  <si>
    <t xml:space="preserve">Куда предоставляется форма:    Департамент Комитета по регулированию естественных монополий и защите конкуренции Министерства национальной     
экономики Республики Казахстан по Костанайской области
 </t>
  </si>
  <si>
    <t>Срок предоставления : ежегодно не позднее 1 мая года,следующего за отчетным периодом,за исключением региональной электросетевой компании</t>
  </si>
  <si>
    <t>№ п/п</t>
  </si>
  <si>
    <t>наименование показателей</t>
  </si>
  <si>
    <t>ед.изм.</t>
  </si>
  <si>
    <t>Предусмотрено в утвержденной тарифной смете</t>
  </si>
  <si>
    <t>Фактически сложившиеся показатели тарифной сметы</t>
  </si>
  <si>
    <t>отклонение %</t>
  </si>
  <si>
    <t>причины отклонения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</si>
  <si>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</si>
  <si>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</si>
  <si>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</si>
  <si>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</si>
  <si>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-//-</t>
  </si>
  <si>
    <t>1.1.</t>
  </si>
  <si>
    <t>запасные части.ремонт а/маш</t>
  </si>
  <si>
    <t>за счет уменьшения воды</t>
  </si>
  <si>
    <t>1.2.</t>
  </si>
  <si>
    <t>горюче-смазочные материалы</t>
  </si>
  <si>
    <t>1.3.</t>
  </si>
  <si>
    <t>электроэнергия</t>
  </si>
  <si>
    <t>экономия: нет электролинии</t>
  </si>
  <si>
    <t>объем</t>
  </si>
  <si>
    <t>кВтч</t>
  </si>
  <si>
    <t>цена</t>
  </si>
  <si>
    <t>тенге/ кВтч</t>
  </si>
  <si>
    <t>2.</t>
  </si>
  <si>
    <t>Расходы на оплату труда, всего, в т.ч.</t>
  </si>
  <si>
    <t>экономия: подбор кадров</t>
  </si>
  <si>
    <t>2.1.</t>
  </si>
  <si>
    <t>Заработная плата производственного персонала</t>
  </si>
  <si>
    <t>среднемесячная заработная плата</t>
  </si>
  <si>
    <t>тыс.</t>
  </si>
  <si>
    <t>численность</t>
  </si>
  <si>
    <t>чел</t>
  </si>
  <si>
    <t>2.2.</t>
  </si>
  <si>
    <t>Социальный налог</t>
  </si>
  <si>
    <t xml:space="preserve">Амортизация </t>
  </si>
  <si>
    <t>Ремонт всего, в том числе</t>
  </si>
  <si>
    <t>4.1.</t>
  </si>
  <si>
    <t xml:space="preserve">капитальный ремонт, не приводящий к увеличению стоимости основных средств </t>
  </si>
  <si>
    <t>4.2.</t>
  </si>
  <si>
    <t>Содержание  зданий и сооружений</t>
  </si>
  <si>
    <t>5</t>
  </si>
  <si>
    <t>Прочие затраты всего, в том числе</t>
  </si>
  <si>
    <t>5.1.</t>
  </si>
  <si>
    <t>затраты на проверку и аттестацию приборов учета, лабораторий, обследование энергооборудования</t>
  </si>
  <si>
    <t>5.2.</t>
  </si>
  <si>
    <t>Коммунальные расходы, пр. деят.</t>
  </si>
  <si>
    <t>перерасход: повышение стоимости за 1 м3</t>
  </si>
  <si>
    <t>5.3.</t>
  </si>
  <si>
    <t>Охрана труда и техника безопасности</t>
  </si>
  <si>
    <t>5.4.</t>
  </si>
  <si>
    <t>Пропуск паводковых вод</t>
  </si>
  <si>
    <t>экономия: не было в 2016 году большого паводка</t>
  </si>
  <si>
    <t>5.5.</t>
  </si>
  <si>
    <t>Оплата за химический анализ воды</t>
  </si>
  <si>
    <t>5.6.</t>
  </si>
  <si>
    <t>Автотранспортные услуги</t>
  </si>
  <si>
    <t>5.7.</t>
  </si>
  <si>
    <r>
      <t>Страхование транспортных средств</t>
    </r>
    <r>
      <rPr>
        <sz val="12"/>
        <color indexed="8"/>
        <rFont val="Times New Roman"/>
        <family val="1"/>
        <charset val="204"/>
      </rPr>
      <t xml:space="preserve"> </t>
    </r>
  </si>
  <si>
    <t>экономия по итогам проведения ГЗ</t>
  </si>
  <si>
    <t>5.8.</t>
  </si>
  <si>
    <t>Затраты по инспекц.контролю ИСО 9001</t>
  </si>
  <si>
    <t>5.9.</t>
  </si>
  <si>
    <t>Консалтинговые услуги</t>
  </si>
  <si>
    <t>5.10</t>
  </si>
  <si>
    <t>Техническое обслуживание и ремонт системы видеонаблюдения</t>
  </si>
  <si>
    <t>5.11.</t>
  </si>
  <si>
    <t>Техническое обслуживание и ремонт средств пожарной сигнализации</t>
  </si>
  <si>
    <t>5.12.</t>
  </si>
  <si>
    <t>Услуги по ежегодн.обязат.медосмотру</t>
  </si>
  <si>
    <t>перерасход: проводился по прейскуранту поликлиники</t>
  </si>
  <si>
    <t>5.13.</t>
  </si>
  <si>
    <t>Услуги по обслуживанию тревожной кнопки</t>
  </si>
  <si>
    <t>5.14.</t>
  </si>
  <si>
    <t xml:space="preserve">Услуги по выполнению земельно-кадастровых работ     </t>
  </si>
  <si>
    <t xml:space="preserve">перерасход: оставалась в филиале не зарегистрированная земельная площадь </t>
  </si>
  <si>
    <t>5.15.</t>
  </si>
  <si>
    <t>Услуги по аттестации рабочих мест</t>
  </si>
  <si>
    <t>5.16.</t>
  </si>
  <si>
    <t>Утилизация (ртуть содержащих ламп,отработанных масел,отработанных аккмуляторных батарей,использованных шин )</t>
  </si>
  <si>
    <t>перерасход: согласно предоставленным ценовым предложениям</t>
  </si>
  <si>
    <t>5.17.</t>
  </si>
  <si>
    <t xml:space="preserve">Услуги по проведению энергоаудита </t>
  </si>
  <si>
    <t>II.</t>
  </si>
  <si>
    <t>Расходы периода всего: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</si>
  <si>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</si>
  <si>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</si>
  <si>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</si>
  <si>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</si>
  <si>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</si>
  <si>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</si>
  <si>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</si>
  <si>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</si>
  <si>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перерасход за счет незапланированных командировок на плотину Албарбогет и в г.Курган</t>
  </si>
  <si>
    <t>6.1.3</t>
  </si>
  <si>
    <t>6.2.</t>
  </si>
  <si>
    <t>6.2.1.</t>
  </si>
  <si>
    <t>заработная плата админстративного персонала</t>
  </si>
  <si>
    <t>перерасход за счет выплаты компенсации уволенным</t>
  </si>
  <si>
    <t>6.2.2.</t>
  </si>
  <si>
    <t>социальный налог</t>
  </si>
  <si>
    <t>6.3.</t>
  </si>
  <si>
    <t>услуги банка</t>
  </si>
  <si>
    <t>экономия: установили интернет банкинг</t>
  </si>
  <si>
    <t>6.4.</t>
  </si>
  <si>
    <t>амортизация немат.активов</t>
  </si>
  <si>
    <t>экономия: не смогли приобрести программу для составления смет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</si>
  <si>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</si>
  <si>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</si>
  <si>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</si>
  <si>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коммунальные услуги</t>
  </si>
  <si>
    <t>перерасход: за счет повышение тарифа на тепло</t>
  </si>
  <si>
    <t>6.7.</t>
  </si>
  <si>
    <t>услуги сторонних организаций</t>
  </si>
  <si>
    <t>6.7.1.</t>
  </si>
  <si>
    <t>Обслуживание базы "Закон"</t>
  </si>
  <si>
    <t>6.7.2.</t>
  </si>
  <si>
    <t>Аудиторские услуги</t>
  </si>
  <si>
    <t>перерасход:согласно учетной политике необходимо проводить каждый год</t>
  </si>
  <si>
    <t>6.8.</t>
  </si>
  <si>
    <t>Командировочные расходы</t>
  </si>
  <si>
    <t>перерасход по командировочным: за счет не запланированных командировок в Астану гл.экономиста, нач.ПТО и на плотину Албарбогет</t>
  </si>
  <si>
    <t>6.10.</t>
  </si>
  <si>
    <t>Представительские расходы, связь, периодическая печать</t>
  </si>
  <si>
    <t>перерасход: увеличение стоимости бумаги А4,увеличение стоимости у поставщика связи, увеличение стоимости на ИС параграф</t>
  </si>
  <si>
    <t>6.11.</t>
  </si>
  <si>
    <t>налоговые платежи</t>
  </si>
  <si>
    <t>6.12.</t>
  </si>
  <si>
    <t>плата за загрязнение окружающей среды</t>
  </si>
  <si>
    <t>6.13.</t>
  </si>
  <si>
    <t>другие расходы</t>
  </si>
  <si>
    <t>III</t>
  </si>
  <si>
    <t>Всего затрат</t>
  </si>
  <si>
    <t>IV</t>
  </si>
  <si>
    <t>Доход (РБ*СП)</t>
  </si>
  <si>
    <t>V</t>
  </si>
  <si>
    <t>Всего доходов</t>
  </si>
  <si>
    <t>VI</t>
  </si>
  <si>
    <t>Объем оказываемых услуг</t>
  </si>
  <si>
    <t>тыс.м.3</t>
  </si>
  <si>
    <r>
      <t xml:space="preserve">Невыполнение плановых показателей </t>
    </r>
    <r>
      <rPr>
        <sz val="11"/>
        <color theme="1"/>
        <rFont val="Times New Roman"/>
        <family val="1"/>
        <charset val="204"/>
      </rPr>
      <t xml:space="preserve">по оказанию услуг водопотребителям сложилось за счет уменьшения водозабора промышленным предприятием  в связи уменьшением объема работ и снижением производственной деятельности г.Рудного ССГПО. </t>
    </r>
  </si>
  <si>
    <t>VII</t>
  </si>
  <si>
    <t>Тариф (без НДС)</t>
  </si>
  <si>
    <t>тенге/м3</t>
  </si>
  <si>
    <r>
      <t xml:space="preserve">Наименовании организации: </t>
    </r>
    <r>
      <rPr>
        <u/>
        <sz val="11"/>
        <rFont val="Times New Roman"/>
        <family val="1"/>
        <charset val="204"/>
      </rPr>
      <t>Костанайский филиал РГП на ПХВ "Казводхоз"</t>
    </r>
  </si>
  <si>
    <r>
      <t xml:space="preserve">Адрес: </t>
    </r>
    <r>
      <rPr>
        <u/>
        <sz val="11"/>
        <rFont val="Times New Roman"/>
        <family val="1"/>
        <charset val="204"/>
      </rPr>
      <t>г. Костанай улица Академика Ш.Шаяхметова 117</t>
    </r>
  </si>
  <si>
    <r>
      <t xml:space="preserve">Адрес электронной почты: </t>
    </r>
    <r>
      <rPr>
        <u/>
        <sz val="11"/>
        <rFont val="Times New Roman"/>
        <family val="1"/>
        <charset val="204"/>
      </rPr>
      <t>kvodhoz65@mail.ru</t>
    </r>
  </si>
  <si>
    <r>
      <t xml:space="preserve">Фамилия и телефон исполнителя: </t>
    </r>
    <r>
      <rPr>
        <u/>
        <sz val="11"/>
        <rFont val="Times New Roman"/>
        <family val="1"/>
        <charset val="204"/>
      </rPr>
      <t>Очешлюк Е.В. 8(7142)574446</t>
    </r>
  </si>
  <si>
    <r>
      <t xml:space="preserve">Руководитель: </t>
    </r>
    <r>
      <rPr>
        <b/>
        <u/>
        <sz val="11"/>
        <rFont val="Times New Roman"/>
        <family val="1"/>
        <charset val="204"/>
      </rPr>
      <t xml:space="preserve">Абдикамитов Даурен Баяхметович </t>
    </r>
  </si>
  <si>
    <r>
      <t>Дата: "17"</t>
    </r>
    <r>
      <rPr>
        <u/>
        <sz val="11"/>
        <rFont val="Times New Roman"/>
        <family val="1"/>
        <charset val="204"/>
      </rPr>
      <t xml:space="preserve"> апреля</t>
    </r>
    <r>
      <rPr>
        <sz val="11"/>
        <rFont val="Times New Roman"/>
        <family val="1"/>
        <charset val="204"/>
      </rPr>
      <t xml:space="preserve"> 2017 года</t>
    </r>
  </si>
  <si>
    <t>м.п.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</si>
</sst>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0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vertical="center" wrapText="1" shrinkToFit="1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wrapText="1" shrinkToFit="1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 wrapText="1" shrinkToFit="1"/>
    </xf>
    <xf numFmtId="0" fontId="4" fillId="0" borderId="0" xfId="1" applyFont="1" applyAlignment="1">
      <alignment horizontal="left" vertical="center" wrapText="1" shrinkToFit="1"/>
    </xf>
    <xf numFmtId="0" fontId="4" fillId="0" borderId="0" xfId="1" applyFont="1" applyAlignment="1">
      <alignment vertical="center" wrapText="1" shrinkToFit="1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>
      <alignment horizontal="center" vertical="center" wrapText="1" shrinkToFit="1"/>
    </xf>
    <xf numFmtId="164" fontId="11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 shrinkToFit="1"/>
    </xf>
    <xf numFmtId="0" fontId="10" fillId="0" borderId="1" xfId="0" applyFont="1" applyFill="1" applyBorder="1" applyAlignment="1">
      <alignment wrapText="1" shrinkToFit="1"/>
    </xf>
    <xf numFmtId="165" fontId="10" fillId="0" borderId="1" xfId="0" applyNumberFormat="1" applyFont="1" applyFill="1" applyBorder="1" applyAlignment="1">
      <alignment horizontal="center" shrinkToFit="1"/>
    </xf>
    <xf numFmtId="166" fontId="10" fillId="0" borderId="1" xfId="0" applyNumberFormat="1" applyFont="1" applyFill="1" applyBorder="1" applyAlignment="1">
      <alignment horizontal="center" shrinkToFit="1"/>
    </xf>
    <xf numFmtId="165" fontId="12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wrapText="1" shrinkToFit="1"/>
    </xf>
    <xf numFmtId="0" fontId="7" fillId="0" borderId="1" xfId="0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wrapText="1"/>
    </xf>
    <xf numFmtId="14" fontId="7" fillId="0" borderId="2" xfId="0" applyNumberFormat="1" applyFont="1" applyFill="1" applyBorder="1" applyAlignment="1">
      <alignment horizontal="center" wrapText="1" shrinkToFit="1"/>
    </xf>
    <xf numFmtId="14" fontId="7" fillId="0" borderId="3" xfId="0" applyNumberFormat="1" applyFont="1" applyFill="1" applyBorder="1" applyAlignment="1">
      <alignment horizontal="center" wrapText="1" shrinkToFi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 shrinkToFit="1"/>
    </xf>
    <xf numFmtId="0" fontId="13" fillId="0" borderId="1" xfId="0" applyFont="1" applyFill="1" applyBorder="1" applyAlignment="1">
      <alignment horizontal="center" shrinkToFit="1"/>
    </xf>
    <xf numFmtId="14" fontId="7" fillId="0" borderId="4" xfId="0" applyNumberFormat="1" applyFont="1" applyFill="1" applyBorder="1" applyAlignment="1">
      <alignment horizontal="center" wrapText="1" shrinkToFit="1"/>
    </xf>
    <xf numFmtId="14" fontId="10" fillId="0" borderId="1" xfId="0" applyNumberFormat="1" applyFont="1" applyFill="1" applyBorder="1" applyAlignment="1">
      <alignment horizontal="center" wrapText="1" shrinkToFit="1"/>
    </xf>
    <xf numFmtId="0" fontId="10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wrapText="1" shrinkToFit="1"/>
    </xf>
    <xf numFmtId="1" fontId="13" fillId="0" borderId="1" xfId="0" applyNumberFormat="1" applyFont="1" applyFill="1" applyBorder="1" applyAlignment="1">
      <alignment horizontal="center" shrinkToFit="1"/>
    </xf>
    <xf numFmtId="1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 shrinkToFi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5" fontId="10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shrinkToFit="1"/>
    </xf>
    <xf numFmtId="0" fontId="16" fillId="0" borderId="1" xfId="0" applyFont="1" applyFill="1" applyBorder="1" applyAlignment="1">
      <alignment wrapText="1" shrinkToFit="1"/>
    </xf>
    <xf numFmtId="166" fontId="7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49" fontId="17" fillId="0" borderId="1" xfId="0" applyNumberFormat="1" applyFont="1" applyFill="1" applyBorder="1" applyAlignment="1">
      <alignment horizontal="center" wrapText="1" shrinkToFit="1"/>
    </xf>
    <xf numFmtId="165" fontId="7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" fontId="17" fillId="0" borderId="1" xfId="0" applyNumberFormat="1" applyFont="1" applyFill="1" applyBorder="1" applyAlignment="1">
      <alignment horizontal="center" wrapText="1" shrinkToFit="1"/>
    </xf>
    <xf numFmtId="0" fontId="12" fillId="0" borderId="1" xfId="0" applyFont="1" applyFill="1" applyBorder="1" applyAlignment="1"/>
    <xf numFmtId="0" fontId="7" fillId="0" borderId="1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shrinkToFit="1"/>
    </xf>
    <xf numFmtId="0" fontId="7" fillId="0" borderId="2" xfId="0" applyFont="1" applyFill="1" applyBorder="1" applyAlignment="1">
      <alignment horizontal="center" wrapText="1" shrinkToFit="1"/>
    </xf>
    <xf numFmtId="0" fontId="7" fillId="0" borderId="3" xfId="0" applyFont="1" applyFill="1" applyBorder="1" applyAlignment="1">
      <alignment horizontal="center" wrapText="1" shrinkToFit="1"/>
    </xf>
    <xf numFmtId="165" fontId="13" fillId="0" borderId="1" xfId="0" applyNumberFormat="1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shrinkToFit="1"/>
    </xf>
    <xf numFmtId="0" fontId="4" fillId="0" borderId="1" xfId="1" applyFont="1" applyBorder="1" applyAlignment="1">
      <alignment horizontal="justify"/>
    </xf>
    <xf numFmtId="2" fontId="10" fillId="0" borderId="1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17" fillId="0" borderId="0" xfId="1" applyFont="1" applyAlignment="1">
      <alignment horizontal="left" vertical="center" wrapText="1" shrinkToFit="1"/>
    </xf>
    <xf numFmtId="0" fontId="3" fillId="0" borderId="0" xfId="1" applyFont="1" applyAlignment="1">
      <alignment horizontal="center" vertical="center" wrapText="1" shrinkToFit="1"/>
    </xf>
    <xf numFmtId="0" fontId="17" fillId="0" borderId="0" xfId="1" applyFont="1" applyAlignment="1">
      <alignment vertical="center" wrapText="1" shrinkToFit="1"/>
    </xf>
    <xf numFmtId="0" fontId="17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vertical="center" wrapText="1" shrinkToFit="1"/>
    </xf>
    <xf numFmtId="0" fontId="1" fillId="0" borderId="0" xfId="1" applyFont="1" applyAlignment="1">
      <alignment vertical="center" wrapText="1" shrinkToFit="1"/>
    </xf>
    <xf numFmtId="0" fontId="12" fillId="0" borderId="0" xfId="0" applyFont="1" applyFill="1" applyAlignment="1">
      <alignment horizontal="center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88"/>
  <sheetViews>
    <sheetView tabSelected="1" zoomScale="80" zoomScaleNormal="80" workbookViewId="0">
      <pane ySplit="12" topLeftCell="A81" activePane="bottomLeft" state="frozen"/>
      <selection pane="bottomLeft" activeCell="C12" sqref="C12"/>
    </sheetView>
  </sheetViews>
  <sheetFormatPr defaultRowHeight="15.75"/>
  <cols>
    <col min="1" max="1" width="9.85546875" style="62" customWidth="1"/>
    <col min="2" max="2" width="6.42578125" style="62" customWidth="1"/>
    <col min="3" max="3" width="48.7109375" style="62" customWidth="1"/>
    <col min="4" max="4" width="10.85546875" style="18" customWidth="1"/>
    <col min="5" max="5" width="21.7109375" style="92" customWidth="1"/>
    <col min="6" max="6" width="26.28515625" style="65" customWidth="1"/>
    <col min="7" max="7" width="13.5703125" style="65" customWidth="1"/>
    <col min="8" max="8" width="39.85546875" style="62" customWidth="1"/>
    <col min="9" max="10" width="9.140625" style="62"/>
    <col min="11" max="11" width="39" style="62" customWidth="1"/>
    <col min="12" max="231" width="9.140625" style="62"/>
    <col min="232" max="232" width="1.42578125" style="62" customWidth="1"/>
    <col min="233" max="233" width="6.42578125" style="62" customWidth="1"/>
    <col min="234" max="234" width="48.7109375" style="62" customWidth="1"/>
    <col min="235" max="235" width="8.5703125" style="62" customWidth="1"/>
    <col min="236" max="236" width="12.28515625" style="62" customWidth="1"/>
    <col min="237" max="237" width="9.140625" style="62"/>
    <col min="238" max="240" width="10.7109375" style="62" bestFit="1" customWidth="1"/>
    <col min="241" max="241" width="9.28515625" style="62" customWidth="1"/>
    <col min="242" max="487" width="9.140625" style="62"/>
    <col min="488" max="488" width="1.42578125" style="62" customWidth="1"/>
    <col min="489" max="489" width="6.42578125" style="62" customWidth="1"/>
    <col min="490" max="490" width="48.7109375" style="62" customWidth="1"/>
    <col min="491" max="491" width="8.5703125" style="62" customWidth="1"/>
    <col min="492" max="492" width="12.28515625" style="62" customWidth="1"/>
    <col min="493" max="493" width="9.140625" style="62"/>
    <col min="494" max="496" width="10.7109375" style="62" bestFit="1" customWidth="1"/>
    <col min="497" max="497" width="9.28515625" style="62" customWidth="1"/>
    <col min="498" max="743" width="9.140625" style="62"/>
    <col min="744" max="744" width="1.42578125" style="62" customWidth="1"/>
    <col min="745" max="745" width="6.42578125" style="62" customWidth="1"/>
    <col min="746" max="746" width="48.7109375" style="62" customWidth="1"/>
    <col min="747" max="747" width="8.5703125" style="62" customWidth="1"/>
    <col min="748" max="748" width="12.28515625" style="62" customWidth="1"/>
    <col min="749" max="749" width="9.140625" style="62"/>
    <col min="750" max="752" width="10.7109375" style="62" bestFit="1" customWidth="1"/>
    <col min="753" max="753" width="9.28515625" style="62" customWidth="1"/>
    <col min="754" max="999" width="9.140625" style="62"/>
    <col min="1000" max="1000" width="1.42578125" style="62" customWidth="1"/>
    <col min="1001" max="1001" width="6.42578125" style="62" customWidth="1"/>
    <col min="1002" max="1002" width="48.7109375" style="62" customWidth="1"/>
    <col min="1003" max="1003" width="8.5703125" style="62" customWidth="1"/>
    <col min="1004" max="1004" width="12.28515625" style="62" customWidth="1"/>
    <col min="1005" max="1005" width="9.140625" style="62"/>
    <col min="1006" max="1008" width="10.7109375" style="62" bestFit="1" customWidth="1"/>
    <col min="1009" max="1009" width="9.28515625" style="62" customWidth="1"/>
    <col min="1010" max="1255" width="9.140625" style="62"/>
    <col min="1256" max="1256" width="1.42578125" style="62" customWidth="1"/>
    <col min="1257" max="1257" width="6.42578125" style="62" customWidth="1"/>
    <col min="1258" max="1258" width="48.7109375" style="62" customWidth="1"/>
    <col min="1259" max="1259" width="8.5703125" style="62" customWidth="1"/>
    <col min="1260" max="1260" width="12.28515625" style="62" customWidth="1"/>
    <col min="1261" max="1261" width="9.140625" style="62"/>
    <col min="1262" max="1264" width="10.7109375" style="62" bestFit="1" customWidth="1"/>
    <col min="1265" max="1265" width="9.28515625" style="62" customWidth="1"/>
    <col min="1266" max="1511" width="9.140625" style="62"/>
    <col min="1512" max="1512" width="1.42578125" style="62" customWidth="1"/>
    <col min="1513" max="1513" width="6.42578125" style="62" customWidth="1"/>
    <col min="1514" max="1514" width="48.7109375" style="62" customWidth="1"/>
    <col min="1515" max="1515" width="8.5703125" style="62" customWidth="1"/>
    <col min="1516" max="1516" width="12.28515625" style="62" customWidth="1"/>
    <col min="1517" max="1517" width="9.140625" style="62"/>
    <col min="1518" max="1520" width="10.7109375" style="62" bestFit="1" customWidth="1"/>
    <col min="1521" max="1521" width="9.28515625" style="62" customWidth="1"/>
    <col min="1522" max="1767" width="9.140625" style="62"/>
    <col min="1768" max="1768" width="1.42578125" style="62" customWidth="1"/>
    <col min="1769" max="1769" width="6.42578125" style="62" customWidth="1"/>
    <col min="1770" max="1770" width="48.7109375" style="62" customWidth="1"/>
    <col min="1771" max="1771" width="8.5703125" style="62" customWidth="1"/>
    <col min="1772" max="1772" width="12.28515625" style="62" customWidth="1"/>
    <col min="1773" max="1773" width="9.140625" style="62"/>
    <col min="1774" max="1776" width="10.7109375" style="62" bestFit="1" customWidth="1"/>
    <col min="1777" max="1777" width="9.28515625" style="62" customWidth="1"/>
    <col min="1778" max="2023" width="9.140625" style="62"/>
    <col min="2024" max="2024" width="1.42578125" style="62" customWidth="1"/>
    <col min="2025" max="2025" width="6.42578125" style="62" customWidth="1"/>
    <col min="2026" max="2026" width="48.7109375" style="62" customWidth="1"/>
    <col min="2027" max="2027" width="8.5703125" style="62" customWidth="1"/>
    <col min="2028" max="2028" width="12.28515625" style="62" customWidth="1"/>
    <col min="2029" max="2029" width="9.140625" style="62"/>
    <col min="2030" max="2032" width="10.7109375" style="62" bestFit="1" customWidth="1"/>
    <col min="2033" max="2033" width="9.28515625" style="62" customWidth="1"/>
    <col min="2034" max="2279" width="9.140625" style="62"/>
    <col min="2280" max="2280" width="1.42578125" style="62" customWidth="1"/>
    <col min="2281" max="2281" width="6.42578125" style="62" customWidth="1"/>
    <col min="2282" max="2282" width="48.7109375" style="62" customWidth="1"/>
    <col min="2283" max="2283" width="8.5703125" style="62" customWidth="1"/>
    <col min="2284" max="2284" width="12.28515625" style="62" customWidth="1"/>
    <col min="2285" max="2285" width="9.140625" style="62"/>
    <col min="2286" max="2288" width="10.7109375" style="62" bestFit="1" customWidth="1"/>
    <col min="2289" max="2289" width="9.28515625" style="62" customWidth="1"/>
    <col min="2290" max="2535" width="9.140625" style="62"/>
    <col min="2536" max="2536" width="1.42578125" style="62" customWidth="1"/>
    <col min="2537" max="2537" width="6.42578125" style="62" customWidth="1"/>
    <col min="2538" max="2538" width="48.7109375" style="62" customWidth="1"/>
    <col min="2539" max="2539" width="8.5703125" style="62" customWidth="1"/>
    <col min="2540" max="2540" width="12.28515625" style="62" customWidth="1"/>
    <col min="2541" max="2541" width="9.140625" style="62"/>
    <col min="2542" max="2544" width="10.7109375" style="62" bestFit="1" customWidth="1"/>
    <col min="2545" max="2545" width="9.28515625" style="62" customWidth="1"/>
    <col min="2546" max="2791" width="9.140625" style="62"/>
    <col min="2792" max="2792" width="1.42578125" style="62" customWidth="1"/>
    <col min="2793" max="2793" width="6.42578125" style="62" customWidth="1"/>
    <col min="2794" max="2794" width="48.7109375" style="62" customWidth="1"/>
    <col min="2795" max="2795" width="8.5703125" style="62" customWidth="1"/>
    <col min="2796" max="2796" width="12.28515625" style="62" customWidth="1"/>
    <col min="2797" max="2797" width="9.140625" style="62"/>
    <col min="2798" max="2800" width="10.7109375" style="62" bestFit="1" customWidth="1"/>
    <col min="2801" max="2801" width="9.28515625" style="62" customWidth="1"/>
    <col min="2802" max="3047" width="9.140625" style="62"/>
    <col min="3048" max="3048" width="1.42578125" style="62" customWidth="1"/>
    <col min="3049" max="3049" width="6.42578125" style="62" customWidth="1"/>
    <col min="3050" max="3050" width="48.7109375" style="62" customWidth="1"/>
    <col min="3051" max="3051" width="8.5703125" style="62" customWidth="1"/>
    <col min="3052" max="3052" width="12.28515625" style="62" customWidth="1"/>
    <col min="3053" max="3053" width="9.140625" style="62"/>
    <col min="3054" max="3056" width="10.7109375" style="62" bestFit="1" customWidth="1"/>
    <col min="3057" max="3057" width="9.28515625" style="62" customWidth="1"/>
    <col min="3058" max="3303" width="9.140625" style="62"/>
    <col min="3304" max="3304" width="1.42578125" style="62" customWidth="1"/>
    <col min="3305" max="3305" width="6.42578125" style="62" customWidth="1"/>
    <col min="3306" max="3306" width="48.7109375" style="62" customWidth="1"/>
    <col min="3307" max="3307" width="8.5703125" style="62" customWidth="1"/>
    <col min="3308" max="3308" width="12.28515625" style="62" customWidth="1"/>
    <col min="3309" max="3309" width="9.140625" style="62"/>
    <col min="3310" max="3312" width="10.7109375" style="62" bestFit="1" customWidth="1"/>
    <col min="3313" max="3313" width="9.28515625" style="62" customWidth="1"/>
    <col min="3314" max="3559" width="9.140625" style="62"/>
    <col min="3560" max="3560" width="1.42578125" style="62" customWidth="1"/>
    <col min="3561" max="3561" width="6.42578125" style="62" customWidth="1"/>
    <col min="3562" max="3562" width="48.7109375" style="62" customWidth="1"/>
    <col min="3563" max="3563" width="8.5703125" style="62" customWidth="1"/>
    <col min="3564" max="3564" width="12.28515625" style="62" customWidth="1"/>
    <col min="3565" max="3565" width="9.140625" style="62"/>
    <col min="3566" max="3568" width="10.7109375" style="62" bestFit="1" customWidth="1"/>
    <col min="3569" max="3569" width="9.28515625" style="62" customWidth="1"/>
    <col min="3570" max="3815" width="9.140625" style="62"/>
    <col min="3816" max="3816" width="1.42578125" style="62" customWidth="1"/>
    <col min="3817" max="3817" width="6.42578125" style="62" customWidth="1"/>
    <col min="3818" max="3818" width="48.7109375" style="62" customWidth="1"/>
    <col min="3819" max="3819" width="8.5703125" style="62" customWidth="1"/>
    <col min="3820" max="3820" width="12.28515625" style="62" customWidth="1"/>
    <col min="3821" max="3821" width="9.140625" style="62"/>
    <col min="3822" max="3824" width="10.7109375" style="62" bestFit="1" customWidth="1"/>
    <col min="3825" max="3825" width="9.28515625" style="62" customWidth="1"/>
    <col min="3826" max="4071" width="9.140625" style="62"/>
    <col min="4072" max="4072" width="1.42578125" style="62" customWidth="1"/>
    <col min="4073" max="4073" width="6.42578125" style="62" customWidth="1"/>
    <col min="4074" max="4074" width="48.7109375" style="62" customWidth="1"/>
    <col min="4075" max="4075" width="8.5703125" style="62" customWidth="1"/>
    <col min="4076" max="4076" width="12.28515625" style="62" customWidth="1"/>
    <col min="4077" max="4077" width="9.140625" style="62"/>
    <col min="4078" max="4080" width="10.7109375" style="62" bestFit="1" customWidth="1"/>
    <col min="4081" max="4081" width="9.28515625" style="62" customWidth="1"/>
    <col min="4082" max="4327" width="9.140625" style="62"/>
    <col min="4328" max="4328" width="1.42578125" style="62" customWidth="1"/>
    <col min="4329" max="4329" width="6.42578125" style="62" customWidth="1"/>
    <col min="4330" max="4330" width="48.7109375" style="62" customWidth="1"/>
    <col min="4331" max="4331" width="8.5703125" style="62" customWidth="1"/>
    <col min="4332" max="4332" width="12.28515625" style="62" customWidth="1"/>
    <col min="4333" max="4333" width="9.140625" style="62"/>
    <col min="4334" max="4336" width="10.7109375" style="62" bestFit="1" customWidth="1"/>
    <col min="4337" max="4337" width="9.28515625" style="62" customWidth="1"/>
    <col min="4338" max="4583" width="9.140625" style="62"/>
    <col min="4584" max="4584" width="1.42578125" style="62" customWidth="1"/>
    <col min="4585" max="4585" width="6.42578125" style="62" customWidth="1"/>
    <col min="4586" max="4586" width="48.7109375" style="62" customWidth="1"/>
    <col min="4587" max="4587" width="8.5703125" style="62" customWidth="1"/>
    <col min="4588" max="4588" width="12.28515625" style="62" customWidth="1"/>
    <col min="4589" max="4589" width="9.140625" style="62"/>
    <col min="4590" max="4592" width="10.7109375" style="62" bestFit="1" customWidth="1"/>
    <col min="4593" max="4593" width="9.28515625" style="62" customWidth="1"/>
    <col min="4594" max="4839" width="9.140625" style="62"/>
    <col min="4840" max="4840" width="1.42578125" style="62" customWidth="1"/>
    <col min="4841" max="4841" width="6.42578125" style="62" customWidth="1"/>
    <col min="4842" max="4842" width="48.7109375" style="62" customWidth="1"/>
    <col min="4843" max="4843" width="8.5703125" style="62" customWidth="1"/>
    <col min="4844" max="4844" width="12.28515625" style="62" customWidth="1"/>
    <col min="4845" max="4845" width="9.140625" style="62"/>
    <col min="4846" max="4848" width="10.7109375" style="62" bestFit="1" customWidth="1"/>
    <col min="4849" max="4849" width="9.28515625" style="62" customWidth="1"/>
    <col min="4850" max="5095" width="9.140625" style="62"/>
    <col min="5096" max="5096" width="1.42578125" style="62" customWidth="1"/>
    <col min="5097" max="5097" width="6.42578125" style="62" customWidth="1"/>
    <col min="5098" max="5098" width="48.7109375" style="62" customWidth="1"/>
    <col min="5099" max="5099" width="8.5703125" style="62" customWidth="1"/>
    <col min="5100" max="5100" width="12.28515625" style="62" customWidth="1"/>
    <col min="5101" max="5101" width="9.140625" style="62"/>
    <col min="5102" max="5104" width="10.7109375" style="62" bestFit="1" customWidth="1"/>
    <col min="5105" max="5105" width="9.28515625" style="62" customWidth="1"/>
    <col min="5106" max="5351" width="9.140625" style="62"/>
    <col min="5352" max="5352" width="1.42578125" style="62" customWidth="1"/>
    <col min="5353" max="5353" width="6.42578125" style="62" customWidth="1"/>
    <col min="5354" max="5354" width="48.7109375" style="62" customWidth="1"/>
    <col min="5355" max="5355" width="8.5703125" style="62" customWidth="1"/>
    <col min="5356" max="5356" width="12.28515625" style="62" customWidth="1"/>
    <col min="5357" max="5357" width="9.140625" style="62"/>
    <col min="5358" max="5360" width="10.7109375" style="62" bestFit="1" customWidth="1"/>
    <col min="5361" max="5361" width="9.28515625" style="62" customWidth="1"/>
    <col min="5362" max="5607" width="9.140625" style="62"/>
    <col min="5608" max="5608" width="1.42578125" style="62" customWidth="1"/>
    <col min="5609" max="5609" width="6.42578125" style="62" customWidth="1"/>
    <col min="5610" max="5610" width="48.7109375" style="62" customWidth="1"/>
    <col min="5611" max="5611" width="8.5703125" style="62" customWidth="1"/>
    <col min="5612" max="5612" width="12.28515625" style="62" customWidth="1"/>
    <col min="5613" max="5613" width="9.140625" style="62"/>
    <col min="5614" max="5616" width="10.7109375" style="62" bestFit="1" customWidth="1"/>
    <col min="5617" max="5617" width="9.28515625" style="62" customWidth="1"/>
    <col min="5618" max="5863" width="9.140625" style="62"/>
    <col min="5864" max="5864" width="1.42578125" style="62" customWidth="1"/>
    <col min="5865" max="5865" width="6.42578125" style="62" customWidth="1"/>
    <col min="5866" max="5866" width="48.7109375" style="62" customWidth="1"/>
    <col min="5867" max="5867" width="8.5703125" style="62" customWidth="1"/>
    <col min="5868" max="5868" width="12.28515625" style="62" customWidth="1"/>
    <col min="5869" max="5869" width="9.140625" style="62"/>
    <col min="5870" max="5872" width="10.7109375" style="62" bestFit="1" customWidth="1"/>
    <col min="5873" max="5873" width="9.28515625" style="62" customWidth="1"/>
    <col min="5874" max="6119" width="9.140625" style="62"/>
    <col min="6120" max="6120" width="1.42578125" style="62" customWidth="1"/>
    <col min="6121" max="6121" width="6.42578125" style="62" customWidth="1"/>
    <col min="6122" max="6122" width="48.7109375" style="62" customWidth="1"/>
    <col min="6123" max="6123" width="8.5703125" style="62" customWidth="1"/>
    <col min="6124" max="6124" width="12.28515625" style="62" customWidth="1"/>
    <col min="6125" max="6125" width="9.140625" style="62"/>
    <col min="6126" max="6128" width="10.7109375" style="62" bestFit="1" customWidth="1"/>
    <col min="6129" max="6129" width="9.28515625" style="62" customWidth="1"/>
    <col min="6130" max="6375" width="9.140625" style="62"/>
    <col min="6376" max="6376" width="1.42578125" style="62" customWidth="1"/>
    <col min="6377" max="6377" width="6.42578125" style="62" customWidth="1"/>
    <col min="6378" max="6378" width="48.7109375" style="62" customWidth="1"/>
    <col min="6379" max="6379" width="8.5703125" style="62" customWidth="1"/>
    <col min="6380" max="6380" width="12.28515625" style="62" customWidth="1"/>
    <col min="6381" max="6381" width="9.140625" style="62"/>
    <col min="6382" max="6384" width="10.7109375" style="62" bestFit="1" customWidth="1"/>
    <col min="6385" max="6385" width="9.28515625" style="62" customWidth="1"/>
    <col min="6386" max="6631" width="9.140625" style="62"/>
    <col min="6632" max="6632" width="1.42578125" style="62" customWidth="1"/>
    <col min="6633" max="6633" width="6.42578125" style="62" customWidth="1"/>
    <col min="6634" max="6634" width="48.7109375" style="62" customWidth="1"/>
    <col min="6635" max="6635" width="8.5703125" style="62" customWidth="1"/>
    <col min="6636" max="6636" width="12.28515625" style="62" customWidth="1"/>
    <col min="6637" max="6637" width="9.140625" style="62"/>
    <col min="6638" max="6640" width="10.7109375" style="62" bestFit="1" customWidth="1"/>
    <col min="6641" max="6641" width="9.28515625" style="62" customWidth="1"/>
    <col min="6642" max="6887" width="9.140625" style="62"/>
    <col min="6888" max="6888" width="1.42578125" style="62" customWidth="1"/>
    <col min="6889" max="6889" width="6.42578125" style="62" customWidth="1"/>
    <col min="6890" max="6890" width="48.7109375" style="62" customWidth="1"/>
    <col min="6891" max="6891" width="8.5703125" style="62" customWidth="1"/>
    <col min="6892" max="6892" width="12.28515625" style="62" customWidth="1"/>
    <col min="6893" max="6893" width="9.140625" style="62"/>
    <col min="6894" max="6896" width="10.7109375" style="62" bestFit="1" customWidth="1"/>
    <col min="6897" max="6897" width="9.28515625" style="62" customWidth="1"/>
    <col min="6898" max="7143" width="9.140625" style="62"/>
    <col min="7144" max="7144" width="1.42578125" style="62" customWidth="1"/>
    <col min="7145" max="7145" width="6.42578125" style="62" customWidth="1"/>
    <col min="7146" max="7146" width="48.7109375" style="62" customWidth="1"/>
    <col min="7147" max="7147" width="8.5703125" style="62" customWidth="1"/>
    <col min="7148" max="7148" width="12.28515625" style="62" customWidth="1"/>
    <col min="7149" max="7149" width="9.140625" style="62"/>
    <col min="7150" max="7152" width="10.7109375" style="62" bestFit="1" customWidth="1"/>
    <col min="7153" max="7153" width="9.28515625" style="62" customWidth="1"/>
    <col min="7154" max="7399" width="9.140625" style="62"/>
    <col min="7400" max="7400" width="1.42578125" style="62" customWidth="1"/>
    <col min="7401" max="7401" width="6.42578125" style="62" customWidth="1"/>
    <col min="7402" max="7402" width="48.7109375" style="62" customWidth="1"/>
    <col min="7403" max="7403" width="8.5703125" style="62" customWidth="1"/>
    <col min="7404" max="7404" width="12.28515625" style="62" customWidth="1"/>
    <col min="7405" max="7405" width="9.140625" style="62"/>
    <col min="7406" max="7408" width="10.7109375" style="62" bestFit="1" customWidth="1"/>
    <col min="7409" max="7409" width="9.28515625" style="62" customWidth="1"/>
    <col min="7410" max="7655" width="9.140625" style="62"/>
    <col min="7656" max="7656" width="1.42578125" style="62" customWidth="1"/>
    <col min="7657" max="7657" width="6.42578125" style="62" customWidth="1"/>
    <col min="7658" max="7658" width="48.7109375" style="62" customWidth="1"/>
    <col min="7659" max="7659" width="8.5703125" style="62" customWidth="1"/>
    <col min="7660" max="7660" width="12.28515625" style="62" customWidth="1"/>
    <col min="7661" max="7661" width="9.140625" style="62"/>
    <col min="7662" max="7664" width="10.7109375" style="62" bestFit="1" customWidth="1"/>
    <col min="7665" max="7665" width="9.28515625" style="62" customWidth="1"/>
    <col min="7666" max="7911" width="9.140625" style="62"/>
    <col min="7912" max="7912" width="1.42578125" style="62" customWidth="1"/>
    <col min="7913" max="7913" width="6.42578125" style="62" customWidth="1"/>
    <col min="7914" max="7914" width="48.7109375" style="62" customWidth="1"/>
    <col min="7915" max="7915" width="8.5703125" style="62" customWidth="1"/>
    <col min="7916" max="7916" width="12.28515625" style="62" customWidth="1"/>
    <col min="7917" max="7917" width="9.140625" style="62"/>
    <col min="7918" max="7920" width="10.7109375" style="62" bestFit="1" customWidth="1"/>
    <col min="7921" max="7921" width="9.28515625" style="62" customWidth="1"/>
    <col min="7922" max="8167" width="9.140625" style="62"/>
    <col min="8168" max="8168" width="1.42578125" style="62" customWidth="1"/>
    <col min="8169" max="8169" width="6.42578125" style="62" customWidth="1"/>
    <col min="8170" max="8170" width="48.7109375" style="62" customWidth="1"/>
    <col min="8171" max="8171" width="8.5703125" style="62" customWidth="1"/>
    <col min="8172" max="8172" width="12.28515625" style="62" customWidth="1"/>
    <col min="8173" max="8173" width="9.140625" style="62"/>
    <col min="8174" max="8176" width="10.7109375" style="62" bestFit="1" customWidth="1"/>
    <col min="8177" max="8177" width="9.28515625" style="62" customWidth="1"/>
    <col min="8178" max="8423" width="9.140625" style="62"/>
    <col min="8424" max="8424" width="1.42578125" style="62" customWidth="1"/>
    <col min="8425" max="8425" width="6.42578125" style="62" customWidth="1"/>
    <col min="8426" max="8426" width="48.7109375" style="62" customWidth="1"/>
    <col min="8427" max="8427" width="8.5703125" style="62" customWidth="1"/>
    <col min="8428" max="8428" width="12.28515625" style="62" customWidth="1"/>
    <col min="8429" max="8429" width="9.140625" style="62"/>
    <col min="8430" max="8432" width="10.7109375" style="62" bestFit="1" customWidth="1"/>
    <col min="8433" max="8433" width="9.28515625" style="62" customWidth="1"/>
    <col min="8434" max="8679" width="9.140625" style="62"/>
    <col min="8680" max="8680" width="1.42578125" style="62" customWidth="1"/>
    <col min="8681" max="8681" width="6.42578125" style="62" customWidth="1"/>
    <col min="8682" max="8682" width="48.7109375" style="62" customWidth="1"/>
    <col min="8683" max="8683" width="8.5703125" style="62" customWidth="1"/>
    <col min="8684" max="8684" width="12.28515625" style="62" customWidth="1"/>
    <col min="8685" max="8685" width="9.140625" style="62"/>
    <col min="8686" max="8688" width="10.7109375" style="62" bestFit="1" customWidth="1"/>
    <col min="8689" max="8689" width="9.28515625" style="62" customWidth="1"/>
    <col min="8690" max="8935" width="9.140625" style="62"/>
    <col min="8936" max="8936" width="1.42578125" style="62" customWidth="1"/>
    <col min="8937" max="8937" width="6.42578125" style="62" customWidth="1"/>
    <col min="8938" max="8938" width="48.7109375" style="62" customWidth="1"/>
    <col min="8939" max="8939" width="8.5703125" style="62" customWidth="1"/>
    <col min="8940" max="8940" width="12.28515625" style="62" customWidth="1"/>
    <col min="8941" max="8941" width="9.140625" style="62"/>
    <col min="8942" max="8944" width="10.7109375" style="62" bestFit="1" customWidth="1"/>
    <col min="8945" max="8945" width="9.28515625" style="62" customWidth="1"/>
    <col min="8946" max="9191" width="9.140625" style="62"/>
    <col min="9192" max="9192" width="1.42578125" style="62" customWidth="1"/>
    <col min="9193" max="9193" width="6.42578125" style="62" customWidth="1"/>
    <col min="9194" max="9194" width="48.7109375" style="62" customWidth="1"/>
    <col min="9195" max="9195" width="8.5703125" style="62" customWidth="1"/>
    <col min="9196" max="9196" width="12.28515625" style="62" customWidth="1"/>
    <col min="9197" max="9197" width="9.140625" style="62"/>
    <col min="9198" max="9200" width="10.7109375" style="62" bestFit="1" customWidth="1"/>
    <col min="9201" max="9201" width="9.28515625" style="62" customWidth="1"/>
    <col min="9202" max="9447" width="9.140625" style="62"/>
    <col min="9448" max="9448" width="1.42578125" style="62" customWidth="1"/>
    <col min="9449" max="9449" width="6.42578125" style="62" customWidth="1"/>
    <col min="9450" max="9450" width="48.7109375" style="62" customWidth="1"/>
    <col min="9451" max="9451" width="8.5703125" style="62" customWidth="1"/>
    <col min="9452" max="9452" width="12.28515625" style="62" customWidth="1"/>
    <col min="9453" max="9453" width="9.140625" style="62"/>
    <col min="9454" max="9456" width="10.7109375" style="62" bestFit="1" customWidth="1"/>
    <col min="9457" max="9457" width="9.28515625" style="62" customWidth="1"/>
    <col min="9458" max="9703" width="9.140625" style="62"/>
    <col min="9704" max="9704" width="1.42578125" style="62" customWidth="1"/>
    <col min="9705" max="9705" width="6.42578125" style="62" customWidth="1"/>
    <col min="9706" max="9706" width="48.7109375" style="62" customWidth="1"/>
    <col min="9707" max="9707" width="8.5703125" style="62" customWidth="1"/>
    <col min="9708" max="9708" width="12.28515625" style="62" customWidth="1"/>
    <col min="9709" max="9709" width="9.140625" style="62"/>
    <col min="9710" max="9712" width="10.7109375" style="62" bestFit="1" customWidth="1"/>
    <col min="9713" max="9713" width="9.28515625" style="62" customWidth="1"/>
    <col min="9714" max="9959" width="9.140625" style="62"/>
    <col min="9960" max="9960" width="1.42578125" style="62" customWidth="1"/>
    <col min="9961" max="9961" width="6.42578125" style="62" customWidth="1"/>
    <col min="9962" max="9962" width="48.7109375" style="62" customWidth="1"/>
    <col min="9963" max="9963" width="8.5703125" style="62" customWidth="1"/>
    <col min="9964" max="9964" width="12.28515625" style="62" customWidth="1"/>
    <col min="9965" max="9965" width="9.140625" style="62"/>
    <col min="9966" max="9968" width="10.7109375" style="62" bestFit="1" customWidth="1"/>
    <col min="9969" max="9969" width="9.28515625" style="62" customWidth="1"/>
    <col min="9970" max="10215" width="9.140625" style="62"/>
    <col min="10216" max="10216" width="1.42578125" style="62" customWidth="1"/>
    <col min="10217" max="10217" width="6.42578125" style="62" customWidth="1"/>
    <col min="10218" max="10218" width="48.7109375" style="62" customWidth="1"/>
    <col min="10219" max="10219" width="8.5703125" style="62" customWidth="1"/>
    <col min="10220" max="10220" width="12.28515625" style="62" customWidth="1"/>
    <col min="10221" max="10221" width="9.140625" style="62"/>
    <col min="10222" max="10224" width="10.7109375" style="62" bestFit="1" customWidth="1"/>
    <col min="10225" max="10225" width="9.28515625" style="62" customWidth="1"/>
    <col min="10226" max="10471" width="9.140625" style="62"/>
    <col min="10472" max="10472" width="1.42578125" style="62" customWidth="1"/>
    <col min="10473" max="10473" width="6.42578125" style="62" customWidth="1"/>
    <col min="10474" max="10474" width="48.7109375" style="62" customWidth="1"/>
    <col min="10475" max="10475" width="8.5703125" style="62" customWidth="1"/>
    <col min="10476" max="10476" width="12.28515625" style="62" customWidth="1"/>
    <col min="10477" max="10477" width="9.140625" style="62"/>
    <col min="10478" max="10480" width="10.7109375" style="62" bestFit="1" customWidth="1"/>
    <col min="10481" max="10481" width="9.28515625" style="62" customWidth="1"/>
    <col min="10482" max="10727" width="9.140625" style="62"/>
    <col min="10728" max="10728" width="1.42578125" style="62" customWidth="1"/>
    <col min="10729" max="10729" width="6.42578125" style="62" customWidth="1"/>
    <col min="10730" max="10730" width="48.7109375" style="62" customWidth="1"/>
    <col min="10731" max="10731" width="8.5703125" style="62" customWidth="1"/>
    <col min="10732" max="10732" width="12.28515625" style="62" customWidth="1"/>
    <col min="10733" max="10733" width="9.140625" style="62"/>
    <col min="10734" max="10736" width="10.7109375" style="62" bestFit="1" customWidth="1"/>
    <col min="10737" max="10737" width="9.28515625" style="62" customWidth="1"/>
    <col min="10738" max="10983" width="9.140625" style="62"/>
    <col min="10984" max="10984" width="1.42578125" style="62" customWidth="1"/>
    <col min="10985" max="10985" width="6.42578125" style="62" customWidth="1"/>
    <col min="10986" max="10986" width="48.7109375" style="62" customWidth="1"/>
    <col min="10987" max="10987" width="8.5703125" style="62" customWidth="1"/>
    <col min="10988" max="10988" width="12.28515625" style="62" customWidth="1"/>
    <col min="10989" max="10989" width="9.140625" style="62"/>
    <col min="10990" max="10992" width="10.7109375" style="62" bestFit="1" customWidth="1"/>
    <col min="10993" max="10993" width="9.28515625" style="62" customWidth="1"/>
    <col min="10994" max="11239" width="9.140625" style="62"/>
    <col min="11240" max="11240" width="1.42578125" style="62" customWidth="1"/>
    <col min="11241" max="11241" width="6.42578125" style="62" customWidth="1"/>
    <col min="11242" max="11242" width="48.7109375" style="62" customWidth="1"/>
    <col min="11243" max="11243" width="8.5703125" style="62" customWidth="1"/>
    <col min="11244" max="11244" width="12.28515625" style="62" customWidth="1"/>
    <col min="11245" max="11245" width="9.140625" style="62"/>
    <col min="11246" max="11248" width="10.7109375" style="62" bestFit="1" customWidth="1"/>
    <col min="11249" max="11249" width="9.28515625" style="62" customWidth="1"/>
    <col min="11250" max="11495" width="9.140625" style="62"/>
    <col min="11496" max="11496" width="1.42578125" style="62" customWidth="1"/>
    <col min="11497" max="11497" width="6.42578125" style="62" customWidth="1"/>
    <col min="11498" max="11498" width="48.7109375" style="62" customWidth="1"/>
    <col min="11499" max="11499" width="8.5703125" style="62" customWidth="1"/>
    <col min="11500" max="11500" width="12.28515625" style="62" customWidth="1"/>
    <col min="11501" max="11501" width="9.140625" style="62"/>
    <col min="11502" max="11504" width="10.7109375" style="62" bestFit="1" customWidth="1"/>
    <col min="11505" max="11505" width="9.28515625" style="62" customWidth="1"/>
    <col min="11506" max="11751" width="9.140625" style="62"/>
    <col min="11752" max="11752" width="1.42578125" style="62" customWidth="1"/>
    <col min="11753" max="11753" width="6.42578125" style="62" customWidth="1"/>
    <col min="11754" max="11754" width="48.7109375" style="62" customWidth="1"/>
    <col min="11755" max="11755" width="8.5703125" style="62" customWidth="1"/>
    <col min="11756" max="11756" width="12.28515625" style="62" customWidth="1"/>
    <col min="11757" max="11757" width="9.140625" style="62"/>
    <col min="11758" max="11760" width="10.7109375" style="62" bestFit="1" customWidth="1"/>
    <col min="11761" max="11761" width="9.28515625" style="62" customWidth="1"/>
    <col min="11762" max="12007" width="9.140625" style="62"/>
    <col min="12008" max="12008" width="1.42578125" style="62" customWidth="1"/>
    <col min="12009" max="12009" width="6.42578125" style="62" customWidth="1"/>
    <col min="12010" max="12010" width="48.7109375" style="62" customWidth="1"/>
    <col min="12011" max="12011" width="8.5703125" style="62" customWidth="1"/>
    <col min="12012" max="12012" width="12.28515625" style="62" customWidth="1"/>
    <col min="12013" max="12013" width="9.140625" style="62"/>
    <col min="12014" max="12016" width="10.7109375" style="62" bestFit="1" customWidth="1"/>
    <col min="12017" max="12017" width="9.28515625" style="62" customWidth="1"/>
    <col min="12018" max="12263" width="9.140625" style="62"/>
    <col min="12264" max="12264" width="1.42578125" style="62" customWidth="1"/>
    <col min="12265" max="12265" width="6.42578125" style="62" customWidth="1"/>
    <col min="12266" max="12266" width="48.7109375" style="62" customWidth="1"/>
    <col min="12267" max="12267" width="8.5703125" style="62" customWidth="1"/>
    <col min="12268" max="12268" width="12.28515625" style="62" customWidth="1"/>
    <col min="12269" max="12269" width="9.140625" style="62"/>
    <col min="12270" max="12272" width="10.7109375" style="62" bestFit="1" customWidth="1"/>
    <col min="12273" max="12273" width="9.28515625" style="62" customWidth="1"/>
    <col min="12274" max="12519" width="9.140625" style="62"/>
    <col min="12520" max="12520" width="1.42578125" style="62" customWidth="1"/>
    <col min="12521" max="12521" width="6.42578125" style="62" customWidth="1"/>
    <col min="12522" max="12522" width="48.7109375" style="62" customWidth="1"/>
    <col min="12523" max="12523" width="8.5703125" style="62" customWidth="1"/>
    <col min="12524" max="12524" width="12.28515625" style="62" customWidth="1"/>
    <col min="12525" max="12525" width="9.140625" style="62"/>
    <col min="12526" max="12528" width="10.7109375" style="62" bestFit="1" customWidth="1"/>
    <col min="12529" max="12529" width="9.28515625" style="62" customWidth="1"/>
    <col min="12530" max="12775" width="9.140625" style="62"/>
    <col min="12776" max="12776" width="1.42578125" style="62" customWidth="1"/>
    <col min="12777" max="12777" width="6.42578125" style="62" customWidth="1"/>
    <col min="12778" max="12778" width="48.7109375" style="62" customWidth="1"/>
    <col min="12779" max="12779" width="8.5703125" style="62" customWidth="1"/>
    <col min="12780" max="12780" width="12.28515625" style="62" customWidth="1"/>
    <col min="12781" max="12781" width="9.140625" style="62"/>
    <col min="12782" max="12784" width="10.7109375" style="62" bestFit="1" customWidth="1"/>
    <col min="12785" max="12785" width="9.28515625" style="62" customWidth="1"/>
    <col min="12786" max="13031" width="9.140625" style="62"/>
    <col min="13032" max="13032" width="1.42578125" style="62" customWidth="1"/>
    <col min="13033" max="13033" width="6.42578125" style="62" customWidth="1"/>
    <col min="13034" max="13034" width="48.7109375" style="62" customWidth="1"/>
    <col min="13035" max="13035" width="8.5703125" style="62" customWidth="1"/>
    <col min="13036" max="13036" width="12.28515625" style="62" customWidth="1"/>
    <col min="13037" max="13037" width="9.140625" style="62"/>
    <col min="13038" max="13040" width="10.7109375" style="62" bestFit="1" customWidth="1"/>
    <col min="13041" max="13041" width="9.28515625" style="62" customWidth="1"/>
    <col min="13042" max="13287" width="9.140625" style="62"/>
    <col min="13288" max="13288" width="1.42578125" style="62" customWidth="1"/>
    <col min="13289" max="13289" width="6.42578125" style="62" customWidth="1"/>
    <col min="13290" max="13290" width="48.7109375" style="62" customWidth="1"/>
    <col min="13291" max="13291" width="8.5703125" style="62" customWidth="1"/>
    <col min="13292" max="13292" width="12.28515625" style="62" customWidth="1"/>
    <col min="13293" max="13293" width="9.140625" style="62"/>
    <col min="13294" max="13296" width="10.7109375" style="62" bestFit="1" customWidth="1"/>
    <col min="13297" max="13297" width="9.28515625" style="62" customWidth="1"/>
    <col min="13298" max="13543" width="9.140625" style="62"/>
    <col min="13544" max="13544" width="1.42578125" style="62" customWidth="1"/>
    <col min="13545" max="13545" width="6.42578125" style="62" customWidth="1"/>
    <col min="13546" max="13546" width="48.7109375" style="62" customWidth="1"/>
    <col min="13547" max="13547" width="8.5703125" style="62" customWidth="1"/>
    <col min="13548" max="13548" width="12.28515625" style="62" customWidth="1"/>
    <col min="13549" max="13549" width="9.140625" style="62"/>
    <col min="13550" max="13552" width="10.7109375" style="62" bestFit="1" customWidth="1"/>
    <col min="13553" max="13553" width="9.28515625" style="62" customWidth="1"/>
    <col min="13554" max="13799" width="9.140625" style="62"/>
    <col min="13800" max="13800" width="1.42578125" style="62" customWidth="1"/>
    <col min="13801" max="13801" width="6.42578125" style="62" customWidth="1"/>
    <col min="13802" max="13802" width="48.7109375" style="62" customWidth="1"/>
    <col min="13803" max="13803" width="8.5703125" style="62" customWidth="1"/>
    <col min="13804" max="13804" width="12.28515625" style="62" customWidth="1"/>
    <col min="13805" max="13805" width="9.140625" style="62"/>
    <col min="13806" max="13808" width="10.7109375" style="62" bestFit="1" customWidth="1"/>
    <col min="13809" max="13809" width="9.28515625" style="62" customWidth="1"/>
    <col min="13810" max="14055" width="9.140625" style="62"/>
    <col min="14056" max="14056" width="1.42578125" style="62" customWidth="1"/>
    <col min="14057" max="14057" width="6.42578125" style="62" customWidth="1"/>
    <col min="14058" max="14058" width="48.7109375" style="62" customWidth="1"/>
    <col min="14059" max="14059" width="8.5703125" style="62" customWidth="1"/>
    <col min="14060" max="14060" width="12.28515625" style="62" customWidth="1"/>
    <col min="14061" max="14061" width="9.140625" style="62"/>
    <col min="14062" max="14064" width="10.7109375" style="62" bestFit="1" customWidth="1"/>
    <col min="14065" max="14065" width="9.28515625" style="62" customWidth="1"/>
    <col min="14066" max="14311" width="9.140625" style="62"/>
    <col min="14312" max="14312" width="1.42578125" style="62" customWidth="1"/>
    <col min="14313" max="14313" width="6.42578125" style="62" customWidth="1"/>
    <col min="14314" max="14314" width="48.7109375" style="62" customWidth="1"/>
    <col min="14315" max="14315" width="8.5703125" style="62" customWidth="1"/>
    <col min="14316" max="14316" width="12.28515625" style="62" customWidth="1"/>
    <col min="14317" max="14317" width="9.140625" style="62"/>
    <col min="14318" max="14320" width="10.7109375" style="62" bestFit="1" customWidth="1"/>
    <col min="14321" max="14321" width="9.28515625" style="62" customWidth="1"/>
    <col min="14322" max="14567" width="9.140625" style="62"/>
    <col min="14568" max="14568" width="1.42578125" style="62" customWidth="1"/>
    <col min="14569" max="14569" width="6.42578125" style="62" customWidth="1"/>
    <col min="14570" max="14570" width="48.7109375" style="62" customWidth="1"/>
    <col min="14571" max="14571" width="8.5703125" style="62" customWidth="1"/>
    <col min="14572" max="14572" width="12.28515625" style="62" customWidth="1"/>
    <col min="14573" max="14573" width="9.140625" style="62"/>
    <col min="14574" max="14576" width="10.7109375" style="62" bestFit="1" customWidth="1"/>
    <col min="14577" max="14577" width="9.28515625" style="62" customWidth="1"/>
    <col min="14578" max="14823" width="9.140625" style="62"/>
    <col min="14824" max="14824" width="1.42578125" style="62" customWidth="1"/>
    <col min="14825" max="14825" width="6.42578125" style="62" customWidth="1"/>
    <col min="14826" max="14826" width="48.7109375" style="62" customWidth="1"/>
    <col min="14827" max="14827" width="8.5703125" style="62" customWidth="1"/>
    <col min="14828" max="14828" width="12.28515625" style="62" customWidth="1"/>
    <col min="14829" max="14829" width="9.140625" style="62"/>
    <col min="14830" max="14832" width="10.7109375" style="62" bestFit="1" customWidth="1"/>
    <col min="14833" max="14833" width="9.28515625" style="62" customWidth="1"/>
    <col min="14834" max="15079" width="9.140625" style="62"/>
    <col min="15080" max="15080" width="1.42578125" style="62" customWidth="1"/>
    <col min="15081" max="15081" width="6.42578125" style="62" customWidth="1"/>
    <col min="15082" max="15082" width="48.7109375" style="62" customWidth="1"/>
    <col min="15083" max="15083" width="8.5703125" style="62" customWidth="1"/>
    <col min="15084" max="15084" width="12.28515625" style="62" customWidth="1"/>
    <col min="15085" max="15085" width="9.140625" style="62"/>
    <col min="15086" max="15088" width="10.7109375" style="62" bestFit="1" customWidth="1"/>
    <col min="15089" max="15089" width="9.28515625" style="62" customWidth="1"/>
    <col min="15090" max="15335" width="9.140625" style="62"/>
    <col min="15336" max="15336" width="1.42578125" style="62" customWidth="1"/>
    <col min="15337" max="15337" width="6.42578125" style="62" customWidth="1"/>
    <col min="15338" max="15338" width="48.7109375" style="62" customWidth="1"/>
    <col min="15339" max="15339" width="8.5703125" style="62" customWidth="1"/>
    <col min="15340" max="15340" width="12.28515625" style="62" customWidth="1"/>
    <col min="15341" max="15341" width="9.140625" style="62"/>
    <col min="15342" max="15344" width="10.7109375" style="62" bestFit="1" customWidth="1"/>
    <col min="15345" max="15345" width="9.28515625" style="62" customWidth="1"/>
    <col min="15346" max="15591" width="9.140625" style="62"/>
    <col min="15592" max="15592" width="1.42578125" style="62" customWidth="1"/>
    <col min="15593" max="15593" width="6.42578125" style="62" customWidth="1"/>
    <col min="15594" max="15594" width="48.7109375" style="62" customWidth="1"/>
    <col min="15595" max="15595" width="8.5703125" style="62" customWidth="1"/>
    <col min="15596" max="15596" width="12.28515625" style="62" customWidth="1"/>
    <col min="15597" max="15597" width="9.140625" style="62"/>
    <col min="15598" max="15600" width="10.7109375" style="62" bestFit="1" customWidth="1"/>
    <col min="15601" max="15601" width="9.28515625" style="62" customWidth="1"/>
    <col min="15602" max="15847" width="9.140625" style="62"/>
    <col min="15848" max="15848" width="1.42578125" style="62" customWidth="1"/>
    <col min="15849" max="15849" width="6.42578125" style="62" customWidth="1"/>
    <col min="15850" max="15850" width="48.7109375" style="62" customWidth="1"/>
    <col min="15851" max="15851" width="8.5703125" style="62" customWidth="1"/>
    <col min="15852" max="15852" width="12.28515625" style="62" customWidth="1"/>
    <col min="15853" max="15853" width="9.140625" style="62"/>
    <col min="15854" max="15856" width="10.7109375" style="62" bestFit="1" customWidth="1"/>
    <col min="15857" max="15857" width="9.28515625" style="62" customWidth="1"/>
    <col min="15858" max="16103" width="9.140625" style="62"/>
    <col min="16104" max="16104" width="1.42578125" style="62" customWidth="1"/>
    <col min="16105" max="16105" width="6.42578125" style="62" customWidth="1"/>
    <col min="16106" max="16106" width="48.7109375" style="62" customWidth="1"/>
    <col min="16107" max="16107" width="8.5703125" style="62" customWidth="1"/>
    <col min="16108" max="16108" width="12.28515625" style="62" customWidth="1"/>
    <col min="16109" max="16109" width="9.140625" style="62"/>
    <col min="16110" max="16112" width="10.7109375" style="62" bestFit="1" customWidth="1"/>
    <col min="16113" max="16113" width="9.28515625" style="62" customWidth="1"/>
    <col min="16114" max="16384" width="9.140625" style="62"/>
  </cols>
  <sheetData>
    <row r="1" spans="1:8" s="1" customFormat="1" ht="51" customHeight="1">
      <c r="B1" s="2"/>
      <c r="D1" s="3"/>
      <c r="F1" s="4"/>
      <c r="G1" s="5" t="s">
        <v>0</v>
      </c>
      <c r="H1" s="5"/>
    </row>
    <row r="2" spans="1:8" s="1" customFormat="1" ht="13.15" customHeight="1">
      <c r="A2" s="6"/>
      <c r="B2" s="7"/>
      <c r="C2" s="6"/>
      <c r="D2" s="8"/>
      <c r="E2" s="6"/>
      <c r="F2" s="9"/>
      <c r="G2" s="10"/>
      <c r="H2" s="10"/>
    </row>
    <row r="3" spans="1:8" s="12" customFormat="1" ht="13.5" customHeight="1">
      <c r="A3" s="11" t="s">
        <v>1</v>
      </c>
      <c r="B3" s="11"/>
      <c r="C3" s="11"/>
      <c r="D3" s="11"/>
      <c r="E3" s="11"/>
      <c r="F3" s="11"/>
      <c r="G3" s="11"/>
      <c r="H3" s="11"/>
    </row>
    <row r="4" spans="1:8" s="12" customFormat="1" ht="15" customHeight="1">
      <c r="A4" s="13" t="s">
        <v>2</v>
      </c>
      <c r="B4" s="13"/>
      <c r="C4" s="13"/>
      <c r="D4" s="13"/>
      <c r="E4" s="13"/>
      <c r="F4" s="13"/>
      <c r="G4" s="13"/>
      <c r="H4" s="13"/>
    </row>
    <row r="5" spans="1:8" s="12" customFormat="1">
      <c r="A5" s="14" t="s">
        <v>3</v>
      </c>
      <c r="B5" s="14"/>
      <c r="C5" s="14"/>
      <c r="D5" s="14"/>
      <c r="E5" s="14"/>
      <c r="F5" s="14"/>
      <c r="G5" s="14"/>
      <c r="H5" s="14"/>
    </row>
    <row r="6" spans="1:8" s="6" customFormat="1" ht="15" customHeight="1">
      <c r="A6" s="15"/>
      <c r="B6" s="16" t="s">
        <v>4</v>
      </c>
      <c r="C6" s="16"/>
      <c r="D6" s="17"/>
      <c r="E6" s="17"/>
      <c r="F6" s="17"/>
      <c r="G6" s="17"/>
      <c r="H6" s="17"/>
    </row>
    <row r="7" spans="1:8" s="6" customFormat="1" ht="15" customHeight="1">
      <c r="A7" s="15"/>
      <c r="B7" s="16" t="s">
        <v>5</v>
      </c>
      <c r="C7" s="16"/>
      <c r="D7" s="17"/>
      <c r="E7" s="17"/>
      <c r="F7" s="17"/>
      <c r="G7" s="17"/>
      <c r="H7" s="17"/>
    </row>
    <row r="8" spans="1:8" s="6" customFormat="1" ht="15" customHeight="1">
      <c r="A8" s="15"/>
      <c r="B8" s="16" t="s">
        <v>6</v>
      </c>
      <c r="C8" s="16"/>
      <c r="D8" s="16"/>
      <c r="E8" s="16"/>
      <c r="F8" s="16"/>
      <c r="G8" s="17"/>
      <c r="H8" s="17"/>
    </row>
    <row r="9" spans="1:8" s="6" customFormat="1" ht="28.5" customHeight="1">
      <c r="A9" s="15"/>
      <c r="B9" s="16" t="s">
        <v>7</v>
      </c>
      <c r="C9" s="16"/>
      <c r="D9" s="16"/>
      <c r="E9" s="16"/>
      <c r="F9" s="16"/>
      <c r="G9" s="16"/>
      <c r="H9" s="16"/>
    </row>
    <row r="10" spans="1:8" s="6" customFormat="1" ht="15" customHeight="1">
      <c r="B10" s="16" t="s">
        <v>8</v>
      </c>
      <c r="C10" s="16"/>
      <c r="D10" s="16"/>
      <c r="E10" s="16"/>
      <c r="F10" s="16"/>
      <c r="G10" s="16"/>
      <c r="H10" s="16"/>
    </row>
    <row r="11" spans="1:8" s="18" customFormat="1" ht="18.75">
      <c r="B11" s="19"/>
      <c r="C11" s="19"/>
      <c r="D11" s="20"/>
      <c r="E11" s="19"/>
      <c r="F11" s="21"/>
      <c r="G11" s="21"/>
    </row>
    <row r="12" spans="1:8" s="18" customFormat="1" ht="63.75" customHeight="1">
      <c r="A12" s="22"/>
      <c r="B12" s="23" t="s">
        <v>9</v>
      </c>
      <c r="C12" s="23" t="s">
        <v>10</v>
      </c>
      <c r="D12" s="24" t="s">
        <v>11</v>
      </c>
      <c r="E12" s="25" t="s">
        <v>12</v>
      </c>
      <c r="F12" s="25" t="s">
        <v>13</v>
      </c>
      <c r="G12" s="25" t="s">
        <v>14</v>
      </c>
      <c r="H12" s="26" t="s">
        <v>15</v>
      </c>
    </row>
    <row r="13" spans="1:8" s="18" customFormat="1">
      <c r="A13" s="22"/>
      <c r="B13" s="27">
        <v>1</v>
      </c>
      <c r="C13" s="27">
        <v>2</v>
      </c>
      <c r="D13" s="27">
        <v>3</v>
      </c>
      <c r="E13" s="27">
        <v>4</v>
      </c>
      <c r="F13" s="28">
        <v>5</v>
      </c>
      <c r="G13" s="28">
        <v>6</v>
      </c>
      <c r="H13" s="28">
        <v>7</v>
      </c>
    </row>
    <row r="14" spans="1:8" s="18" customFormat="1" ht="31.5">
      <c r="A14" s="22"/>
      <c r="B14" s="29" t="s">
        <v>16</v>
      </c>
      <c r="C14" s="30" t="s">
        <v>17</v>
      </c>
      <c r="D14" s="29" t="s">
        <v>18</v>
      </c>
      <c r="E14" s="31">
        <f>E15+E26+E27+E30+E21</f>
        <v>48692.89</v>
      </c>
      <c r="F14" s="32">
        <f>F15+F26+F27+F30+F21</f>
        <v>30925.921000000002</v>
      </c>
      <c r="G14" s="33">
        <f>F14/E14*100</f>
        <v>63.512190383442025</v>
      </c>
      <c r="H14" s="31"/>
    </row>
    <row r="15" spans="1:8" s="18" customFormat="1">
      <c r="A15" s="22"/>
      <c r="B15" s="29">
        <v>1</v>
      </c>
      <c r="C15" s="30" t="s">
        <v>19</v>
      </c>
      <c r="D15" s="29" t="s">
        <v>20</v>
      </c>
      <c r="E15" s="31">
        <f>E16+E17+E18</f>
        <v>5476.7499999999991</v>
      </c>
      <c r="F15" s="32">
        <f>F16+F17+F18</f>
        <v>2098.009</v>
      </c>
      <c r="G15" s="33">
        <f t="shared" ref="G15:G77" si="0">F15/E15*100</f>
        <v>38.307554662893146</v>
      </c>
      <c r="H15" s="31"/>
    </row>
    <row r="16" spans="1:8" s="18" customFormat="1">
      <c r="A16" s="22"/>
      <c r="B16" s="34" t="s">
        <v>21</v>
      </c>
      <c r="C16" s="35" t="s">
        <v>22</v>
      </c>
      <c r="D16" s="36" t="s">
        <v>20</v>
      </c>
      <c r="E16" s="27">
        <v>3708.06</v>
      </c>
      <c r="F16" s="28">
        <v>1774.088</v>
      </c>
      <c r="G16" s="33">
        <f t="shared" si="0"/>
        <v>47.844101767501066</v>
      </c>
      <c r="H16" s="37" t="s">
        <v>23</v>
      </c>
    </row>
    <row r="17" spans="1:8" s="18" customFormat="1">
      <c r="A17" s="22"/>
      <c r="B17" s="34" t="s">
        <v>24</v>
      </c>
      <c r="C17" s="35" t="s">
        <v>25</v>
      </c>
      <c r="D17" s="36" t="s">
        <v>20</v>
      </c>
      <c r="E17" s="27">
        <v>1271</v>
      </c>
      <c r="F17" s="28">
        <v>323.92099999999999</v>
      </c>
      <c r="G17" s="33">
        <f t="shared" si="0"/>
        <v>25.485523210070809</v>
      </c>
      <c r="H17" s="37" t="s">
        <v>23</v>
      </c>
    </row>
    <row r="18" spans="1:8" s="18" customFormat="1">
      <c r="A18" s="22"/>
      <c r="B18" s="38" t="s">
        <v>26</v>
      </c>
      <c r="C18" s="37" t="s">
        <v>27</v>
      </c>
      <c r="D18" s="36" t="s">
        <v>20</v>
      </c>
      <c r="E18" s="27">
        <v>497.69</v>
      </c>
      <c r="F18" s="28">
        <v>0</v>
      </c>
      <c r="G18" s="33">
        <f t="shared" si="0"/>
        <v>0</v>
      </c>
      <c r="H18" s="37" t="s">
        <v>28</v>
      </c>
    </row>
    <row r="19" spans="1:8" s="18" customFormat="1" hidden="1">
      <c r="A19" s="22"/>
      <c r="B19" s="39"/>
      <c r="C19" s="40" t="s">
        <v>29</v>
      </c>
      <c r="D19" s="41" t="s">
        <v>30</v>
      </c>
      <c r="E19" s="42">
        <v>30702.95</v>
      </c>
      <c r="F19" s="28"/>
      <c r="G19" s="33">
        <f t="shared" si="0"/>
        <v>0</v>
      </c>
      <c r="H19" s="37"/>
    </row>
    <row r="20" spans="1:8" s="18" customFormat="1" ht="17.25" hidden="1" customHeight="1">
      <c r="A20" s="22"/>
      <c r="B20" s="43"/>
      <c r="C20" s="40" t="s">
        <v>31</v>
      </c>
      <c r="D20" s="41" t="s">
        <v>32</v>
      </c>
      <c r="E20" s="42">
        <v>16.21</v>
      </c>
      <c r="F20" s="28"/>
      <c r="G20" s="33">
        <f t="shared" si="0"/>
        <v>0</v>
      </c>
      <c r="H20" s="37"/>
    </row>
    <row r="21" spans="1:8" s="18" customFormat="1">
      <c r="A21" s="22"/>
      <c r="B21" s="44" t="s">
        <v>33</v>
      </c>
      <c r="C21" s="30" t="s">
        <v>34</v>
      </c>
      <c r="D21" s="36" t="s">
        <v>18</v>
      </c>
      <c r="E21" s="45">
        <f>E22+E25-0.04</f>
        <v>11299</v>
      </c>
      <c r="F21" s="45">
        <f>F22+F25-0.04</f>
        <v>4528.4539999999997</v>
      </c>
      <c r="G21" s="33">
        <f t="shared" si="0"/>
        <v>40.078360916895299</v>
      </c>
      <c r="H21" s="37" t="s">
        <v>35</v>
      </c>
    </row>
    <row r="22" spans="1:8" s="18" customFormat="1" ht="30" customHeight="1">
      <c r="A22" s="22"/>
      <c r="B22" s="38" t="s">
        <v>36</v>
      </c>
      <c r="C22" s="35" t="s">
        <v>37</v>
      </c>
      <c r="D22" s="36" t="s">
        <v>20</v>
      </c>
      <c r="E22" s="27">
        <v>10281.200000000001</v>
      </c>
      <c r="F22" s="28">
        <v>4182.9769999999999</v>
      </c>
      <c r="G22" s="33">
        <f t="shared" si="0"/>
        <v>40.68568844103801</v>
      </c>
      <c r="H22" s="37"/>
    </row>
    <row r="23" spans="1:8" s="18" customFormat="1" hidden="1">
      <c r="A23" s="22"/>
      <c r="B23" s="39"/>
      <c r="C23" s="46" t="s">
        <v>38</v>
      </c>
      <c r="D23" s="41" t="s">
        <v>39</v>
      </c>
      <c r="E23" s="47">
        <f>E22/E24/12*1000</f>
        <v>71397.222222222219</v>
      </c>
      <c r="F23" s="48"/>
      <c r="G23" s="33">
        <f t="shared" si="0"/>
        <v>0</v>
      </c>
      <c r="H23" s="37"/>
    </row>
    <row r="24" spans="1:8" s="18" customFormat="1" hidden="1">
      <c r="A24" s="22"/>
      <c r="B24" s="43"/>
      <c r="C24" s="46" t="s">
        <v>40</v>
      </c>
      <c r="D24" s="41" t="s">
        <v>41</v>
      </c>
      <c r="E24" s="42">
        <v>12</v>
      </c>
      <c r="F24" s="28"/>
      <c r="G24" s="33">
        <f t="shared" si="0"/>
        <v>0</v>
      </c>
      <c r="H24" s="37"/>
    </row>
    <row r="25" spans="1:8" s="18" customFormat="1">
      <c r="A25" s="22"/>
      <c r="B25" s="34" t="s">
        <v>42</v>
      </c>
      <c r="C25" s="35" t="s">
        <v>43</v>
      </c>
      <c r="D25" s="36" t="s">
        <v>20</v>
      </c>
      <c r="E25" s="27">
        <v>1017.84</v>
      </c>
      <c r="F25" s="28">
        <f>188.461+157.056</f>
        <v>345.51700000000005</v>
      </c>
      <c r="G25" s="33">
        <f t="shared" si="0"/>
        <v>33.946101548376959</v>
      </c>
      <c r="H25" s="37"/>
    </row>
    <row r="26" spans="1:8" s="18" customFormat="1">
      <c r="A26" s="22"/>
      <c r="B26" s="36">
        <v>3</v>
      </c>
      <c r="C26" s="35" t="s">
        <v>44</v>
      </c>
      <c r="D26" s="36" t="s">
        <v>20</v>
      </c>
      <c r="E26" s="45">
        <v>17753</v>
      </c>
      <c r="F26" s="49">
        <v>17745.490000000002</v>
      </c>
      <c r="G26" s="33">
        <f t="shared" si="0"/>
        <v>99.957697290598773</v>
      </c>
      <c r="H26" s="37"/>
    </row>
    <row r="27" spans="1:8" s="18" customFormat="1">
      <c r="A27" s="22"/>
      <c r="B27" s="29">
        <v>4</v>
      </c>
      <c r="C27" s="30" t="s">
        <v>45</v>
      </c>
      <c r="D27" s="36" t="s">
        <v>20</v>
      </c>
      <c r="E27" s="45">
        <f>E28+E29</f>
        <v>5951.84</v>
      </c>
      <c r="F27" s="45">
        <f>F28+F29</f>
        <v>3066.1040000000003</v>
      </c>
      <c r="G27" s="33">
        <f t="shared" si="0"/>
        <v>51.515228904002797</v>
      </c>
      <c r="H27" s="37" t="s">
        <v>23</v>
      </c>
    </row>
    <row r="28" spans="1:8" s="18" customFormat="1" ht="31.5">
      <c r="A28" s="22"/>
      <c r="B28" s="50" t="s">
        <v>46</v>
      </c>
      <c r="C28" s="35" t="s">
        <v>47</v>
      </c>
      <c r="D28" s="36" t="s">
        <v>20</v>
      </c>
      <c r="E28" s="27">
        <v>5264.74</v>
      </c>
      <c r="F28" s="28">
        <v>1443.579</v>
      </c>
      <c r="G28" s="33">
        <f t="shared" si="0"/>
        <v>27.41975862055866</v>
      </c>
      <c r="H28" s="37"/>
    </row>
    <row r="29" spans="1:8" s="18" customFormat="1">
      <c r="A29" s="22"/>
      <c r="B29" s="50" t="s">
        <v>48</v>
      </c>
      <c r="C29" s="35" t="s">
        <v>49</v>
      </c>
      <c r="D29" s="36" t="s">
        <v>20</v>
      </c>
      <c r="E29" s="27">
        <v>687.1</v>
      </c>
      <c r="F29" s="28">
        <v>1622.5250000000001</v>
      </c>
      <c r="G29" s="33">
        <f t="shared" si="0"/>
        <v>236.14102750691313</v>
      </c>
      <c r="H29" s="37"/>
    </row>
    <row r="30" spans="1:8" s="18" customFormat="1">
      <c r="A30" s="22"/>
      <c r="B30" s="51" t="s">
        <v>50</v>
      </c>
      <c r="C30" s="52" t="s">
        <v>51</v>
      </c>
      <c r="D30" s="36" t="s">
        <v>18</v>
      </c>
      <c r="E30" s="53">
        <f>E31+E32+E33+E34+E35+E36+E37+E38+E39+E40+E41+E42+E43+E44+E45+E46+E47-0.1</f>
        <v>8212.2999999999993</v>
      </c>
      <c r="F30" s="53">
        <f>F31+F32+F33+F34+F35+F36+F37+F38+F39+F40+F41+F42+F43+F44+F45+F46+F47</f>
        <v>3487.864</v>
      </c>
      <c r="G30" s="33">
        <f t="shared" si="0"/>
        <v>42.471219999269394</v>
      </c>
      <c r="H30" s="37"/>
    </row>
    <row r="31" spans="1:8" s="18" customFormat="1" ht="47.25">
      <c r="A31" s="22"/>
      <c r="B31" s="54" t="s">
        <v>52</v>
      </c>
      <c r="C31" s="37" t="s">
        <v>53</v>
      </c>
      <c r="D31" s="55" t="s">
        <v>20</v>
      </c>
      <c r="E31" s="28">
        <v>661.2</v>
      </c>
      <c r="F31" s="28">
        <v>201.292</v>
      </c>
      <c r="G31" s="33">
        <f t="shared" si="0"/>
        <v>30.443436176648515</v>
      </c>
      <c r="H31" s="37" t="s">
        <v>23</v>
      </c>
    </row>
    <row r="32" spans="1:8" s="18" customFormat="1" ht="33" customHeight="1">
      <c r="A32" s="22"/>
      <c r="B32" s="54" t="s">
        <v>54</v>
      </c>
      <c r="C32" s="37" t="s">
        <v>55</v>
      </c>
      <c r="D32" s="55" t="s">
        <v>20</v>
      </c>
      <c r="E32" s="27">
        <v>40.4</v>
      </c>
      <c r="F32" s="28">
        <v>56.066000000000003</v>
      </c>
      <c r="G32" s="33">
        <f t="shared" si="0"/>
        <v>138.77722772277227</v>
      </c>
      <c r="H32" s="56" t="s">
        <v>56</v>
      </c>
    </row>
    <row r="33" spans="1:8" s="18" customFormat="1">
      <c r="A33" s="22"/>
      <c r="B33" s="57" t="s">
        <v>57</v>
      </c>
      <c r="C33" s="37" t="s">
        <v>58</v>
      </c>
      <c r="D33" s="55" t="s">
        <v>20</v>
      </c>
      <c r="E33" s="27">
        <v>587.5</v>
      </c>
      <c r="F33" s="28">
        <v>457.23899999999998</v>
      </c>
      <c r="G33" s="33">
        <f t="shared" si="0"/>
        <v>77.827914893617006</v>
      </c>
      <c r="H33" s="37" t="s">
        <v>23</v>
      </c>
    </row>
    <row r="34" spans="1:8" s="18" customFormat="1" ht="31.5">
      <c r="A34" s="22"/>
      <c r="B34" s="57" t="s">
        <v>59</v>
      </c>
      <c r="C34" s="58" t="s">
        <v>60</v>
      </c>
      <c r="D34" s="55" t="s">
        <v>20</v>
      </c>
      <c r="E34" s="27">
        <v>657.4</v>
      </c>
      <c r="F34" s="28">
        <v>56.308999999999997</v>
      </c>
      <c r="G34" s="33">
        <f t="shared" si="0"/>
        <v>8.5654091877091574</v>
      </c>
      <c r="H34" s="37" t="s">
        <v>61</v>
      </c>
    </row>
    <row r="35" spans="1:8" s="18" customFormat="1">
      <c r="A35" s="22"/>
      <c r="B35" s="57" t="s">
        <v>62</v>
      </c>
      <c r="C35" s="58" t="s">
        <v>63</v>
      </c>
      <c r="D35" s="55" t="s">
        <v>20</v>
      </c>
      <c r="E35" s="59">
        <v>51.4</v>
      </c>
      <c r="F35" s="28">
        <v>51.494999999999997</v>
      </c>
      <c r="G35" s="33">
        <f t="shared" si="0"/>
        <v>100.18482490272373</v>
      </c>
      <c r="H35" s="37"/>
    </row>
    <row r="36" spans="1:8" s="18" customFormat="1">
      <c r="A36" s="22"/>
      <c r="B36" s="54" t="s">
        <v>64</v>
      </c>
      <c r="C36" s="58" t="s">
        <v>65</v>
      </c>
      <c r="D36" s="55" t="s">
        <v>20</v>
      </c>
      <c r="E36" s="59">
        <v>110.42</v>
      </c>
      <c r="F36" s="28"/>
      <c r="G36" s="33">
        <f t="shared" si="0"/>
        <v>0</v>
      </c>
      <c r="H36" s="37"/>
    </row>
    <row r="37" spans="1:8" s="18" customFormat="1">
      <c r="A37" s="22"/>
      <c r="B37" s="54" t="s">
        <v>66</v>
      </c>
      <c r="C37" s="37" t="s">
        <v>67</v>
      </c>
      <c r="D37" s="55" t="s">
        <v>20</v>
      </c>
      <c r="E37" s="59">
        <v>414.5</v>
      </c>
      <c r="F37" s="28">
        <v>372.73099999999999</v>
      </c>
      <c r="G37" s="33">
        <f t="shared" si="0"/>
        <v>89.923039806996371</v>
      </c>
      <c r="H37" s="37" t="s">
        <v>68</v>
      </c>
    </row>
    <row r="38" spans="1:8" s="18" customFormat="1">
      <c r="A38" s="22"/>
      <c r="B38" s="54" t="s">
        <v>69</v>
      </c>
      <c r="C38" s="37" t="s">
        <v>70</v>
      </c>
      <c r="D38" s="55" t="s">
        <v>20</v>
      </c>
      <c r="E38" s="59">
        <v>0</v>
      </c>
      <c r="F38" s="28"/>
      <c r="G38" s="33"/>
      <c r="H38" s="37"/>
    </row>
    <row r="39" spans="1:8" s="18" customFormat="1">
      <c r="A39" s="22"/>
      <c r="B39" s="54" t="s">
        <v>71</v>
      </c>
      <c r="C39" s="60" t="s">
        <v>72</v>
      </c>
      <c r="D39" s="55" t="s">
        <v>20</v>
      </c>
      <c r="E39" s="59">
        <v>0</v>
      </c>
      <c r="F39" s="28"/>
      <c r="G39" s="33"/>
      <c r="H39" s="37"/>
    </row>
    <row r="40" spans="1:8" s="18" customFormat="1" ht="31.5">
      <c r="A40" s="22"/>
      <c r="B40" s="54" t="s">
        <v>73</v>
      </c>
      <c r="C40" s="58" t="s">
        <v>74</v>
      </c>
      <c r="D40" s="55" t="s">
        <v>20</v>
      </c>
      <c r="E40" s="59">
        <v>144</v>
      </c>
      <c r="F40" s="61">
        <v>84</v>
      </c>
      <c r="G40" s="33">
        <f t="shared" si="0"/>
        <v>58.333333333333336</v>
      </c>
      <c r="H40" s="37" t="s">
        <v>68</v>
      </c>
    </row>
    <row r="41" spans="1:8" s="18" customFormat="1" ht="31.5">
      <c r="A41" s="22"/>
      <c r="B41" s="54" t="s">
        <v>75</v>
      </c>
      <c r="C41" s="58" t="s">
        <v>76</v>
      </c>
      <c r="D41" s="55" t="s">
        <v>20</v>
      </c>
      <c r="E41" s="59">
        <v>132</v>
      </c>
      <c r="F41" s="61">
        <v>86.9</v>
      </c>
      <c r="G41" s="33">
        <f t="shared" si="0"/>
        <v>65.833333333333329</v>
      </c>
      <c r="H41" s="37" t="s">
        <v>68</v>
      </c>
    </row>
    <row r="42" spans="1:8" ht="26.25">
      <c r="B42" s="63" t="s">
        <v>77</v>
      </c>
      <c r="C42" s="60" t="s">
        <v>78</v>
      </c>
      <c r="D42" s="55" t="s">
        <v>20</v>
      </c>
      <c r="E42" s="64">
        <v>234.6</v>
      </c>
      <c r="F42" s="65">
        <v>228.83199999999999</v>
      </c>
      <c r="G42" s="33">
        <f t="shared" si="0"/>
        <v>97.541346973572047</v>
      </c>
      <c r="H42" s="56" t="s">
        <v>79</v>
      </c>
    </row>
    <row r="43" spans="1:8">
      <c r="B43" s="63" t="s">
        <v>80</v>
      </c>
      <c r="C43" s="60" t="s">
        <v>81</v>
      </c>
      <c r="D43" s="55" t="s">
        <v>20</v>
      </c>
      <c r="E43" s="64">
        <v>27.4</v>
      </c>
      <c r="F43" s="61">
        <v>24.5</v>
      </c>
      <c r="G43" s="33">
        <f t="shared" si="0"/>
        <v>89.416058394160586</v>
      </c>
      <c r="H43" s="56"/>
    </row>
    <row r="44" spans="1:8" ht="31.5">
      <c r="B44" s="66" t="s">
        <v>82</v>
      </c>
      <c r="C44" s="58" t="s">
        <v>83</v>
      </c>
      <c r="D44" s="55" t="s">
        <v>20</v>
      </c>
      <c r="E44" s="64">
        <v>379.9</v>
      </c>
      <c r="F44" s="61">
        <v>530</v>
      </c>
      <c r="G44" s="33">
        <f t="shared" si="0"/>
        <v>139.51039747301922</v>
      </c>
      <c r="H44" s="56" t="s">
        <v>84</v>
      </c>
    </row>
    <row r="45" spans="1:8">
      <c r="B45" s="66" t="s">
        <v>85</v>
      </c>
      <c r="C45" s="60" t="s">
        <v>86</v>
      </c>
      <c r="D45" s="55" t="s">
        <v>20</v>
      </c>
      <c r="E45" s="64">
        <v>207</v>
      </c>
      <c r="F45" s="61">
        <v>110</v>
      </c>
      <c r="G45" s="33">
        <f t="shared" si="0"/>
        <v>53.140096618357489</v>
      </c>
      <c r="H45" s="56"/>
    </row>
    <row r="46" spans="1:8" ht="47.25">
      <c r="B46" s="67" t="s">
        <v>87</v>
      </c>
      <c r="C46" s="58" t="s">
        <v>88</v>
      </c>
      <c r="D46" s="68"/>
      <c r="E46" s="28">
        <v>25.9</v>
      </c>
      <c r="F46" s="61">
        <v>28.5</v>
      </c>
      <c r="G46" s="33">
        <f t="shared" si="0"/>
        <v>110.03861003861005</v>
      </c>
      <c r="H46" s="56" t="s">
        <v>89</v>
      </c>
    </row>
    <row r="47" spans="1:8">
      <c r="B47" s="67" t="s">
        <v>90</v>
      </c>
      <c r="C47" s="58" t="s">
        <v>91</v>
      </c>
      <c r="D47" s="68"/>
      <c r="E47" s="28">
        <v>4538.78</v>
      </c>
      <c r="F47" s="61">
        <v>1200</v>
      </c>
      <c r="G47" s="33">
        <f t="shared" si="0"/>
        <v>26.438822767351581</v>
      </c>
      <c r="H47" s="37" t="s">
        <v>68</v>
      </c>
    </row>
    <row r="48" spans="1:8" s="18" customFormat="1" ht="21.75" customHeight="1">
      <c r="A48" s="22"/>
      <c r="B48" s="69" t="s">
        <v>92</v>
      </c>
      <c r="C48" s="52" t="s">
        <v>93</v>
      </c>
      <c r="D48" s="36" t="s">
        <v>18</v>
      </c>
      <c r="E48" s="53">
        <f t="shared" ref="E48:F48" si="1">E49</f>
        <v>34421.53</v>
      </c>
      <c r="F48" s="70">
        <f t="shared" si="1"/>
        <v>34712.833999999995</v>
      </c>
      <c r="G48" s="33">
        <f t="shared" si="0"/>
        <v>100.84628428776988</v>
      </c>
      <c r="H48" s="37"/>
    </row>
    <row r="49" spans="1:8" s="18" customFormat="1" ht="25.5" customHeight="1">
      <c r="A49" s="22"/>
      <c r="B49" s="55" t="s">
        <v>94</v>
      </c>
      <c r="C49" s="37" t="s">
        <v>95</v>
      </c>
      <c r="D49" s="55" t="s">
        <v>20</v>
      </c>
      <c r="E49" s="64">
        <f>E50+E56+E61+E62+E63+E64+E65+E68+E69+E70+E71+E72+0.1</f>
        <v>34421.53</v>
      </c>
      <c r="F49" s="61">
        <f>F50+F56+F61+F62+F63+F64+F65+F68+F69+F70+F71+F72</f>
        <v>34712.833999999995</v>
      </c>
      <c r="G49" s="33">
        <f t="shared" si="0"/>
        <v>100.84628428776988</v>
      </c>
      <c r="H49" s="64"/>
    </row>
    <row r="50" spans="1:8" s="18" customFormat="1">
      <c r="A50" s="22"/>
      <c r="B50" s="71" t="s">
        <v>96</v>
      </c>
      <c r="C50" s="52" t="s">
        <v>97</v>
      </c>
      <c r="D50" s="55" t="s">
        <v>20</v>
      </c>
      <c r="E50" s="53">
        <f>E51+E52+E53</f>
        <v>1022.4399999999999</v>
      </c>
      <c r="F50" s="70">
        <f>F51+F52+F53</f>
        <v>1019.3750000000001</v>
      </c>
      <c r="G50" s="33">
        <f t="shared" si="0"/>
        <v>99.70022690818044</v>
      </c>
      <c r="H50" s="53"/>
    </row>
    <row r="51" spans="1:8" s="18" customFormat="1">
      <c r="A51" s="22"/>
      <c r="B51" s="71" t="s">
        <v>98</v>
      </c>
      <c r="C51" s="37" t="s">
        <v>99</v>
      </c>
      <c r="D51" s="55" t="s">
        <v>20</v>
      </c>
      <c r="E51" s="72">
        <v>456.7</v>
      </c>
      <c r="F51" s="61">
        <v>303</v>
      </c>
      <c r="G51" s="33">
        <f t="shared" si="0"/>
        <v>66.345522224655141</v>
      </c>
      <c r="H51" s="64"/>
    </row>
    <row r="52" spans="1:8" s="18" customFormat="1" ht="46.5" customHeight="1">
      <c r="A52" s="22"/>
      <c r="B52" s="71" t="s">
        <v>100</v>
      </c>
      <c r="C52" s="37" t="s">
        <v>101</v>
      </c>
      <c r="D52" s="55" t="s">
        <v>20</v>
      </c>
      <c r="E52" s="59">
        <v>319.64</v>
      </c>
      <c r="F52" s="28">
        <v>463.01600000000002</v>
      </c>
      <c r="G52" s="33">
        <f t="shared" si="0"/>
        <v>144.85546239519459</v>
      </c>
      <c r="H52" s="37" t="s">
        <v>102</v>
      </c>
    </row>
    <row r="53" spans="1:8" s="18" customFormat="1" ht="26.25">
      <c r="A53" s="22"/>
      <c r="B53" s="73" t="s">
        <v>103</v>
      </c>
      <c r="C53" s="37" t="s">
        <v>27</v>
      </c>
      <c r="D53" s="55" t="s">
        <v>20</v>
      </c>
      <c r="E53" s="59">
        <v>246.1</v>
      </c>
      <c r="F53" s="28">
        <v>253.35900000000001</v>
      </c>
      <c r="G53" s="33">
        <f t="shared" si="0"/>
        <v>102.94961397805771</v>
      </c>
      <c r="H53" s="56" t="s">
        <v>89</v>
      </c>
    </row>
    <row r="54" spans="1:8" s="18" customFormat="1" hidden="1">
      <c r="A54" s="22"/>
      <c r="B54" s="74"/>
      <c r="C54" s="40" t="s">
        <v>29</v>
      </c>
      <c r="D54" s="41" t="s">
        <v>30</v>
      </c>
      <c r="E54" s="59">
        <v>12147</v>
      </c>
      <c r="F54" s="28"/>
      <c r="G54" s="33">
        <f t="shared" si="0"/>
        <v>0</v>
      </c>
      <c r="H54" s="64"/>
    </row>
    <row r="55" spans="1:8" s="18" customFormat="1" ht="13.5" hidden="1" customHeight="1">
      <c r="A55" s="22"/>
      <c r="B55" s="75"/>
      <c r="C55" s="40" t="s">
        <v>31</v>
      </c>
      <c r="D55" s="41" t="s">
        <v>32</v>
      </c>
      <c r="E55" s="76">
        <v>20.260000000000002</v>
      </c>
      <c r="F55" s="28"/>
      <c r="G55" s="33">
        <f t="shared" si="0"/>
        <v>0</v>
      </c>
      <c r="H55" s="64"/>
    </row>
    <row r="56" spans="1:8" s="18" customFormat="1">
      <c r="A56" s="22"/>
      <c r="B56" s="36" t="s">
        <v>104</v>
      </c>
      <c r="C56" s="77" t="s">
        <v>34</v>
      </c>
      <c r="D56" s="55" t="s">
        <v>20</v>
      </c>
      <c r="E56" s="31">
        <f>E57+E60</f>
        <v>27601.7</v>
      </c>
      <c r="F56" s="31">
        <f>F57+F60</f>
        <v>26951.488999999998</v>
      </c>
      <c r="G56" s="33">
        <f t="shared" si="0"/>
        <v>97.644308140440614</v>
      </c>
      <c r="H56" s="31"/>
    </row>
    <row r="57" spans="1:8" s="18" customFormat="1" ht="31.5">
      <c r="A57" s="22"/>
      <c r="B57" s="78" t="s">
        <v>105</v>
      </c>
      <c r="C57" s="58" t="s">
        <v>106</v>
      </c>
      <c r="D57" s="55" t="s">
        <v>20</v>
      </c>
      <c r="E57" s="59">
        <v>25115.3</v>
      </c>
      <c r="F57" s="28">
        <f>24527+0.3</f>
        <v>24527.3</v>
      </c>
      <c r="G57" s="33">
        <f t="shared" si="0"/>
        <v>97.65879762535188</v>
      </c>
      <c r="H57" s="37" t="s">
        <v>107</v>
      </c>
    </row>
    <row r="58" spans="1:8" s="18" customFormat="1" hidden="1">
      <c r="A58" s="22"/>
      <c r="B58" s="79"/>
      <c r="C58" s="46" t="s">
        <v>38</v>
      </c>
      <c r="D58" s="41" t="s">
        <v>39</v>
      </c>
      <c r="E58" s="80">
        <f>E57/E59/12*1000</f>
        <v>116274.53703703704</v>
      </c>
      <c r="F58" s="80"/>
      <c r="G58" s="33">
        <f t="shared" si="0"/>
        <v>0</v>
      </c>
      <c r="H58" s="37"/>
    </row>
    <row r="59" spans="1:8" s="18" customFormat="1" hidden="1">
      <c r="A59" s="22"/>
      <c r="B59" s="81"/>
      <c r="C59" s="46" t="s">
        <v>40</v>
      </c>
      <c r="D59" s="41" t="s">
        <v>41</v>
      </c>
      <c r="E59" s="80">
        <v>18</v>
      </c>
      <c r="F59" s="28"/>
      <c r="G59" s="33">
        <f t="shared" si="0"/>
        <v>0</v>
      </c>
      <c r="H59" s="37"/>
    </row>
    <row r="60" spans="1:8" s="18" customFormat="1">
      <c r="A60" s="22"/>
      <c r="B60" s="36" t="s">
        <v>108</v>
      </c>
      <c r="C60" s="82" t="s">
        <v>109</v>
      </c>
      <c r="D60" s="55" t="s">
        <v>20</v>
      </c>
      <c r="E60" s="59">
        <v>2486.4</v>
      </c>
      <c r="F60" s="28">
        <f>1443.587+980.602</f>
        <v>2424.1889999999999</v>
      </c>
      <c r="G60" s="33">
        <f t="shared" si="0"/>
        <v>97.497948841698829</v>
      </c>
      <c r="H60" s="37"/>
    </row>
    <row r="61" spans="1:8" s="18" customFormat="1" ht="31.5">
      <c r="A61" s="22"/>
      <c r="B61" s="27" t="s">
        <v>110</v>
      </c>
      <c r="C61" s="37" t="s">
        <v>111</v>
      </c>
      <c r="D61" s="55" t="s">
        <v>20</v>
      </c>
      <c r="E61" s="59">
        <v>340.1</v>
      </c>
      <c r="F61" s="28">
        <v>247.01599999999999</v>
      </c>
      <c r="G61" s="33">
        <f t="shared" si="0"/>
        <v>72.630402822699196</v>
      </c>
      <c r="H61" s="37" t="s">
        <v>112</v>
      </c>
    </row>
    <row r="62" spans="1:8" s="18" customFormat="1" ht="31.5">
      <c r="A62" s="22"/>
      <c r="B62" s="27" t="s">
        <v>113</v>
      </c>
      <c r="C62" s="37" t="s">
        <v>114</v>
      </c>
      <c r="D62" s="55" t="s">
        <v>20</v>
      </c>
      <c r="E62" s="59">
        <v>22.2</v>
      </c>
      <c r="F62" s="28">
        <v>7.6070000000000002</v>
      </c>
      <c r="G62" s="33">
        <f t="shared" si="0"/>
        <v>34.265765765765764</v>
      </c>
      <c r="H62" s="37" t="s">
        <v>115</v>
      </c>
    </row>
    <row r="63" spans="1:8" s="18" customFormat="1" ht="31.5">
      <c r="A63" s="22"/>
      <c r="B63" s="27" t="s">
        <v>116</v>
      </c>
      <c r="C63" s="37" t="s">
        <v>117</v>
      </c>
      <c r="D63" s="55" t="s">
        <v>20</v>
      </c>
      <c r="E63" s="59">
        <v>358.3</v>
      </c>
      <c r="F63" s="61">
        <v>329.5</v>
      </c>
      <c r="G63" s="33">
        <f t="shared" si="0"/>
        <v>91.962042980742382</v>
      </c>
      <c r="H63" s="37" t="s">
        <v>68</v>
      </c>
    </row>
    <row r="64" spans="1:8" s="18" customFormat="1" ht="31.5">
      <c r="A64" s="22"/>
      <c r="B64" s="27" t="s">
        <v>118</v>
      </c>
      <c r="C64" s="37" t="s">
        <v>119</v>
      </c>
      <c r="D64" s="55" t="s">
        <v>20</v>
      </c>
      <c r="E64" s="59">
        <v>1301</v>
      </c>
      <c r="F64" s="28">
        <v>1431.239</v>
      </c>
      <c r="G64" s="33">
        <f t="shared" si="0"/>
        <v>110.0106840891622</v>
      </c>
      <c r="H64" s="37" t="s">
        <v>120</v>
      </c>
    </row>
    <row r="65" spans="1:8" s="18" customFormat="1">
      <c r="A65" s="22"/>
      <c r="B65" s="82" t="s">
        <v>121</v>
      </c>
      <c r="C65" s="52" t="s">
        <v>122</v>
      </c>
      <c r="D65" s="55" t="s">
        <v>20</v>
      </c>
      <c r="E65" s="53">
        <f>E66+E67</f>
        <v>110.4</v>
      </c>
      <c r="F65" s="53">
        <f>F66+F67</f>
        <v>297</v>
      </c>
      <c r="G65" s="33">
        <f t="shared" si="0"/>
        <v>269.02173913043475</v>
      </c>
      <c r="H65" s="37"/>
    </row>
    <row r="66" spans="1:8" s="18" customFormat="1" ht="27" customHeight="1">
      <c r="A66" s="22"/>
      <c r="B66" s="82" t="s">
        <v>123</v>
      </c>
      <c r="C66" s="37" t="s">
        <v>124</v>
      </c>
      <c r="D66" s="55" t="s">
        <v>20</v>
      </c>
      <c r="E66" s="59">
        <v>110.4</v>
      </c>
      <c r="F66" s="61">
        <v>96</v>
      </c>
      <c r="G66" s="33">
        <f t="shared" si="0"/>
        <v>86.956521739130437</v>
      </c>
      <c r="H66" s="37" t="s">
        <v>68</v>
      </c>
    </row>
    <row r="67" spans="1:8" s="18" customFormat="1" ht="47.25">
      <c r="A67" s="22"/>
      <c r="B67" s="82" t="s">
        <v>125</v>
      </c>
      <c r="C67" s="37" t="s">
        <v>126</v>
      </c>
      <c r="D67" s="55" t="s">
        <v>20</v>
      </c>
      <c r="E67" s="59"/>
      <c r="F67" s="61">
        <v>201</v>
      </c>
      <c r="G67" s="33"/>
      <c r="H67" s="37" t="s">
        <v>127</v>
      </c>
    </row>
    <row r="68" spans="1:8" s="18" customFormat="1" ht="80.25" customHeight="1">
      <c r="A68" s="22"/>
      <c r="B68" s="82" t="s">
        <v>128</v>
      </c>
      <c r="C68" s="37" t="s">
        <v>129</v>
      </c>
      <c r="D68" s="55" t="s">
        <v>20</v>
      </c>
      <c r="E68" s="59">
        <v>468.1</v>
      </c>
      <c r="F68" s="28">
        <f>1125.058+12.726</f>
        <v>1137.7840000000001</v>
      </c>
      <c r="G68" s="33">
        <f t="shared" si="0"/>
        <v>243.06430249946595</v>
      </c>
      <c r="H68" s="37" t="s">
        <v>130</v>
      </c>
    </row>
    <row r="69" spans="1:8" s="18" customFormat="1" ht="63">
      <c r="A69" s="22"/>
      <c r="B69" s="82" t="s">
        <v>131</v>
      </c>
      <c r="C69" s="37" t="s">
        <v>132</v>
      </c>
      <c r="D69" s="55" t="s">
        <v>20</v>
      </c>
      <c r="E69" s="59">
        <v>568.29999999999995</v>
      </c>
      <c r="F69" s="28">
        <v>850.06299999999999</v>
      </c>
      <c r="G69" s="33">
        <f t="shared" si="0"/>
        <v>149.57997536512406</v>
      </c>
      <c r="H69" s="37" t="s">
        <v>133</v>
      </c>
    </row>
    <row r="70" spans="1:8" s="18" customFormat="1">
      <c r="A70" s="22"/>
      <c r="B70" s="82" t="s">
        <v>134</v>
      </c>
      <c r="C70" s="37" t="s">
        <v>135</v>
      </c>
      <c r="D70" s="55" t="s">
        <v>20</v>
      </c>
      <c r="E70" s="59">
        <v>2189.37</v>
      </c>
      <c r="F70" s="28">
        <f>307.962+1633.972+133.914</f>
        <v>2075.848</v>
      </c>
      <c r="G70" s="33">
        <f t="shared" si="0"/>
        <v>94.814855415028063</v>
      </c>
      <c r="H70" s="64"/>
    </row>
    <row r="71" spans="1:8" s="18" customFormat="1">
      <c r="A71" s="22"/>
      <c r="B71" s="82" t="s">
        <v>136</v>
      </c>
      <c r="C71" s="37" t="s">
        <v>137</v>
      </c>
      <c r="D71" s="55" t="s">
        <v>20</v>
      </c>
      <c r="E71" s="59">
        <v>65.900000000000006</v>
      </c>
      <c r="F71" s="28">
        <v>65.069000000000003</v>
      </c>
      <c r="G71" s="33">
        <f t="shared" si="0"/>
        <v>98.738998482549306</v>
      </c>
      <c r="H71" s="64"/>
    </row>
    <row r="72" spans="1:8" s="18" customFormat="1">
      <c r="A72" s="22"/>
      <c r="B72" s="82" t="s">
        <v>138</v>
      </c>
      <c r="C72" s="37" t="s">
        <v>139</v>
      </c>
      <c r="D72" s="55" t="s">
        <v>20</v>
      </c>
      <c r="E72" s="59">
        <v>373.62</v>
      </c>
      <c r="F72" s="28">
        <v>300.84399999999999</v>
      </c>
      <c r="G72" s="33">
        <f t="shared" si="0"/>
        <v>80.521385364809163</v>
      </c>
      <c r="H72" s="64"/>
    </row>
    <row r="73" spans="1:8" s="18" customFormat="1">
      <c r="A73" s="22"/>
      <c r="B73" s="69" t="s">
        <v>140</v>
      </c>
      <c r="C73" s="52" t="s">
        <v>141</v>
      </c>
      <c r="D73" s="82" t="s">
        <v>18</v>
      </c>
      <c r="E73" s="53">
        <f>E48+E14-0.1</f>
        <v>83114.319999999992</v>
      </c>
      <c r="F73" s="53">
        <f>F48+F14-0.1</f>
        <v>65638.654999999999</v>
      </c>
      <c r="G73" s="33">
        <f t="shared" si="0"/>
        <v>78.973942155816232</v>
      </c>
      <c r="H73" s="53"/>
    </row>
    <row r="74" spans="1:8" s="18" customFormat="1">
      <c r="A74" s="22"/>
      <c r="B74" s="69" t="s">
        <v>142</v>
      </c>
      <c r="C74" s="77" t="s">
        <v>143</v>
      </c>
      <c r="D74" s="82" t="s">
        <v>18</v>
      </c>
      <c r="E74" s="31">
        <v>177.8</v>
      </c>
      <c r="F74" s="53">
        <f>F75-F73</f>
        <v>699.96800000000803</v>
      </c>
      <c r="G74" s="33">
        <f t="shared" si="0"/>
        <v>393.68278965129809</v>
      </c>
      <c r="H74" s="31"/>
    </row>
    <row r="75" spans="1:8" s="18" customFormat="1">
      <c r="A75" s="22"/>
      <c r="B75" s="69" t="s">
        <v>144</v>
      </c>
      <c r="C75" s="77" t="s">
        <v>145</v>
      </c>
      <c r="D75" s="82" t="s">
        <v>18</v>
      </c>
      <c r="E75" s="31">
        <f>E73+E74</f>
        <v>83292.12</v>
      </c>
      <c r="F75" s="49">
        <v>66338.623000000007</v>
      </c>
      <c r="G75" s="33">
        <f t="shared" si="0"/>
        <v>79.645737195787561</v>
      </c>
      <c r="H75" s="31"/>
    </row>
    <row r="76" spans="1:8" s="18" customFormat="1" ht="108.75" customHeight="1">
      <c r="A76" s="22"/>
      <c r="B76" s="69" t="s">
        <v>146</v>
      </c>
      <c r="C76" s="77" t="s">
        <v>147</v>
      </c>
      <c r="D76" s="82" t="s">
        <v>148</v>
      </c>
      <c r="E76" s="45">
        <v>62000</v>
      </c>
      <c r="F76" s="49">
        <v>57965.402000000002</v>
      </c>
      <c r="G76" s="33">
        <f t="shared" si="0"/>
        <v>93.492583870967749</v>
      </c>
      <c r="H76" s="83" t="s">
        <v>149</v>
      </c>
    </row>
    <row r="77" spans="1:8" s="18" customFormat="1">
      <c r="A77" s="22"/>
      <c r="B77" s="69" t="s">
        <v>150</v>
      </c>
      <c r="C77" s="77" t="s">
        <v>151</v>
      </c>
      <c r="D77" s="82" t="s">
        <v>152</v>
      </c>
      <c r="E77" s="84">
        <f t="shared" ref="E77" si="2">E75/E76</f>
        <v>1.3434212903225806</v>
      </c>
      <c r="F77" s="84">
        <f>F73/F76</f>
        <v>1.1323764303402915</v>
      </c>
      <c r="G77" s="33">
        <f t="shared" si="0"/>
        <v>84.290493123596889</v>
      </c>
      <c r="H77" s="84"/>
    </row>
    <row r="78" spans="1:8" s="18" customFormat="1">
      <c r="E78" s="85"/>
      <c r="F78" s="21"/>
      <c r="G78" s="21"/>
    </row>
    <row r="79" spans="1:8" s="15" customFormat="1" ht="15">
      <c r="C79" s="86" t="s">
        <v>153</v>
      </c>
      <c r="D79" s="86"/>
      <c r="E79" s="86"/>
      <c r="F79" s="86"/>
    </row>
    <row r="80" spans="1:8" s="15" customFormat="1" ht="15">
      <c r="B80" s="87"/>
      <c r="C80" s="86" t="s">
        <v>154</v>
      </c>
      <c r="D80" s="86"/>
      <c r="E80" s="86"/>
      <c r="F80" s="86"/>
    </row>
    <row r="81" spans="2:7" s="15" customFormat="1" ht="14.25" customHeight="1">
      <c r="B81" s="87"/>
      <c r="C81" s="88" t="s">
        <v>155</v>
      </c>
      <c r="D81" s="89"/>
      <c r="E81" s="88"/>
    </row>
    <row r="82" spans="2:7" s="15" customFormat="1" ht="15">
      <c r="B82" s="87"/>
      <c r="C82" s="86" t="s">
        <v>156</v>
      </c>
      <c r="D82" s="86"/>
      <c r="E82" s="86"/>
      <c r="F82" s="86"/>
      <c r="G82" s="86"/>
    </row>
    <row r="83" spans="2:7" s="15" customFormat="1" ht="17.25" customHeight="1">
      <c r="B83" s="87"/>
      <c r="C83" s="90" t="s">
        <v>157</v>
      </c>
      <c r="D83" s="91"/>
      <c r="E83" s="91"/>
    </row>
    <row r="84" spans="2:7" s="15" customFormat="1" ht="15">
      <c r="B84" s="87"/>
      <c r="C84" s="88" t="s">
        <v>158</v>
      </c>
      <c r="D84" s="89"/>
      <c r="E84" s="88"/>
    </row>
    <row r="85" spans="2:7" s="15" customFormat="1" ht="12.75">
      <c r="B85" s="87"/>
      <c r="D85" s="87"/>
    </row>
    <row r="86" spans="2:7" s="15" customFormat="1" ht="12.75" hidden="1">
      <c r="B86" s="87"/>
      <c r="D86" s="87"/>
    </row>
    <row r="87" spans="2:7" s="15" customFormat="1" ht="12.75">
      <c r="B87" s="87"/>
      <c r="C87" s="15" t="s">
        <v>159</v>
      </c>
      <c r="D87" s="87"/>
    </row>
    <row r="88" spans="2:7" s="15" customFormat="1" ht="12.75">
      <c r="B88" s="87"/>
      <c r="D88" s="87"/>
    </row>
  </sheetData>
  <mergeCells count="17">
    <mergeCell ref="B57:B59"/>
    <mergeCell ref="C79:F79"/>
    <mergeCell ref="C80:F80"/>
    <mergeCell ref="C82:G82"/>
    <mergeCell ref="C83:E83"/>
    <mergeCell ref="B8:F8"/>
    <mergeCell ref="B9:H9"/>
    <mergeCell ref="B10:H10"/>
    <mergeCell ref="B18:B20"/>
    <mergeCell ref="B22:B24"/>
    <mergeCell ref="B53:B55"/>
    <mergeCell ref="G1:H1"/>
    <mergeCell ref="A3:H3"/>
    <mergeCell ref="A4:H4"/>
    <mergeCell ref="A5:H5"/>
    <mergeCell ref="B6:C6"/>
    <mergeCell ref="B7:C7"/>
  </mergeCells>
  <pageMargins left="0.23622047244094491" right="0.23622047244094491" top="0.35433070866141736" bottom="0.27559055118110237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 за 2016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2017-05-02T04:31:18Z</dcterms:created>
  <dcterms:modified xsi:type="dcterms:W3CDTF">2017-05-02T04:31:49Z</dcterms:modified>
</cp:coreProperties>
</file>