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КПУ" sheetId="1" r:id="rId1"/>
    <sheet name="БПУ" sheetId="2" r:id="rId2"/>
    <sheet name="ЗКФ" sheetId="3" r:id="rId3"/>
  </sheets>
  <definedNames/>
  <calcPr fullCalcOnLoad="1"/>
</workbook>
</file>

<file path=xl/sharedStrings.xml><?xml version="1.0" encoding="utf-8"?>
<sst xmlns="http://schemas.openxmlformats.org/spreadsheetml/2006/main" count="508" uniqueCount="285">
  <si>
    <t>№ п/п</t>
  </si>
  <si>
    <t>Наименование показателей тарифной сметы</t>
  </si>
  <si>
    <t xml:space="preserve">Ед.изм </t>
  </si>
  <si>
    <t>I.</t>
  </si>
  <si>
    <t>Затраты на производство товаров и предоставление регулируемых услуг, всего</t>
  </si>
  <si>
    <t>тыс. тенге</t>
  </si>
  <si>
    <t>в том числе</t>
  </si>
  <si>
    <t>1.</t>
  </si>
  <si>
    <t>Сырье и материалы</t>
  </si>
  <si>
    <t>3.</t>
  </si>
  <si>
    <t xml:space="preserve">Амортизация </t>
  </si>
  <si>
    <t xml:space="preserve">Ремонт, всего </t>
  </si>
  <si>
    <t>Кап.ремонт, не приводящий к росту стоимости основных фондов</t>
  </si>
  <si>
    <t>5.</t>
  </si>
  <si>
    <t>Услуги сторонних организаций производственного характера</t>
  </si>
  <si>
    <t>6.</t>
  </si>
  <si>
    <t>II</t>
  </si>
  <si>
    <t>Расходы периода, всего</t>
  </si>
  <si>
    <t xml:space="preserve">Общие административные расходы всего </t>
  </si>
  <si>
    <t>Амортизация</t>
  </si>
  <si>
    <t>Налоговые платежи</t>
  </si>
  <si>
    <t>Коммунальные услуги</t>
  </si>
  <si>
    <t>Услуги связи</t>
  </si>
  <si>
    <t>Услуги банка</t>
  </si>
  <si>
    <t>III</t>
  </si>
  <si>
    <t>Всего затрат</t>
  </si>
  <si>
    <t>Тыс.тенге</t>
  </si>
  <si>
    <t>IV</t>
  </si>
  <si>
    <t>V</t>
  </si>
  <si>
    <t>Всего доходов</t>
  </si>
  <si>
    <t>Тыс. тенге</t>
  </si>
  <si>
    <t>VI</t>
  </si>
  <si>
    <t>Объемы оказываемых услуг</t>
  </si>
  <si>
    <t>Тыс /м³</t>
  </si>
  <si>
    <t>VII</t>
  </si>
  <si>
    <t>Тариф (без НДС)</t>
  </si>
  <si>
    <t xml:space="preserve">Тенге /м³ </t>
  </si>
  <si>
    <t>VIII</t>
  </si>
  <si>
    <t>Тенге/м³</t>
  </si>
  <si>
    <t>IX</t>
  </si>
  <si>
    <t>Себестоимость</t>
  </si>
  <si>
    <t>Командировочные расходы</t>
  </si>
  <si>
    <t>1.1</t>
  </si>
  <si>
    <t>1.2</t>
  </si>
  <si>
    <t>1.3</t>
  </si>
  <si>
    <t>1.4</t>
  </si>
  <si>
    <t>2.1</t>
  </si>
  <si>
    <t>2.2</t>
  </si>
  <si>
    <t>4.1</t>
  </si>
  <si>
    <t xml:space="preserve">        </t>
  </si>
  <si>
    <t>Главный бухгалтер                                              А.Ашигалиева</t>
  </si>
  <si>
    <t>Аренда основных средств</t>
  </si>
  <si>
    <t>5.4.</t>
  </si>
  <si>
    <t>Расходы на периодическую печать</t>
  </si>
  <si>
    <t>Расходы на содержание легкового автотранспорта</t>
  </si>
  <si>
    <t>Отчисления в фонд ликвидации месторождения</t>
  </si>
  <si>
    <t>Химические реагенты</t>
  </si>
  <si>
    <t>5.1.</t>
  </si>
  <si>
    <t>5.2.</t>
  </si>
  <si>
    <t xml:space="preserve">Электроэнергия </t>
  </si>
  <si>
    <t>Запасные части для автотехники</t>
  </si>
  <si>
    <t>Заработная плата производственного персонала</t>
  </si>
  <si>
    <t>5.3.</t>
  </si>
  <si>
    <t>Заработная плата административного персонала</t>
  </si>
  <si>
    <t>Обслуживание вычислительной техники и связи</t>
  </si>
  <si>
    <t>Подготовка кадров</t>
  </si>
  <si>
    <t>Директор                                                                 Н. Джумагалиев</t>
  </si>
  <si>
    <t>Затраты на оплату труда, всего</t>
  </si>
  <si>
    <t xml:space="preserve">производственного персонала </t>
  </si>
  <si>
    <t>административного персонала</t>
  </si>
  <si>
    <t>X</t>
  </si>
  <si>
    <t>Нормативные технические потери</t>
  </si>
  <si>
    <t>%</t>
  </si>
  <si>
    <t>тыс.м³</t>
  </si>
  <si>
    <t>12.</t>
  </si>
  <si>
    <t>Среднемесячная заработная плата, всего,  в том числе</t>
  </si>
  <si>
    <t>12.1.</t>
  </si>
  <si>
    <t>12.2.</t>
  </si>
  <si>
    <t>тенге</t>
  </si>
  <si>
    <t>Горюче-смазочные материалы</t>
  </si>
  <si>
    <t>1.5</t>
  </si>
  <si>
    <t>Материальные затраты всего,                      в том числе</t>
  </si>
  <si>
    <t>Выплаты за разъездной характер работы</t>
  </si>
  <si>
    <t>Другие затраты, всего</t>
  </si>
  <si>
    <t>5.4.1.</t>
  </si>
  <si>
    <t>5.4.2.</t>
  </si>
  <si>
    <t>5.4.3.</t>
  </si>
  <si>
    <t>5.4.4.</t>
  </si>
  <si>
    <t>Услуги по охране объекта насосной станции и лаборатории</t>
  </si>
  <si>
    <t>Социальный налог и отчисления</t>
  </si>
  <si>
    <t>Соправождение 1-С Бухгалтерия, изготовление паспортов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</si>
  <si>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</si>
  <si>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</si>
  <si>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</si>
  <si>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</si>
  <si>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</si>
  <si>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</si>
  <si>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</si>
  <si>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</si>
  <si>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</si>
  <si>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</si>
  <si>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</si>
  <si>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</si>
  <si>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</si>
  <si>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</si>
  <si>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</si>
  <si>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</si>
  <si>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Субсидированный тариф  (без НДС)</t>
  </si>
  <si>
    <t>Услуги по сервисному обслуживанию систем видеонаблюдения и охранной сигнализации.</t>
  </si>
  <si>
    <t>Затраты на проверку и аттестацию приборов учета лаборотории, обследование энергооборудования</t>
  </si>
  <si>
    <t>Охрана труда и техника безопасности</t>
  </si>
  <si>
    <t xml:space="preserve">Коммунальные услуги </t>
  </si>
  <si>
    <t>Обязательные виды страхования</t>
  </si>
  <si>
    <t xml:space="preserve">Канцелярские товары </t>
  </si>
  <si>
    <t>Предусмотрено в утвержденной тарифной смете на 2017 год</t>
  </si>
  <si>
    <t>409,98/391,17</t>
  </si>
  <si>
    <t>Прибыль (убыток)</t>
  </si>
  <si>
    <t xml:space="preserve">  Приложение 1         
</t>
  </si>
  <si>
    <t xml:space="preserve">Наименование показателей  </t>
  </si>
  <si>
    <t>Ед. изм.</t>
  </si>
  <si>
    <t>I</t>
  </si>
  <si>
    <t>Затраты на производство товаров и предоставление услуг, всего</t>
  </si>
  <si>
    <t>Материальные затраты, всего</t>
  </si>
  <si>
    <t>в том числе:</t>
  </si>
  <si>
    <t>1.1.</t>
  </si>
  <si>
    <t>1.2.</t>
  </si>
  <si>
    <t>1.3.</t>
  </si>
  <si>
    <t>1.4.</t>
  </si>
  <si>
    <t>1.5.</t>
  </si>
  <si>
    <t>Электроэнергия</t>
  </si>
  <si>
    <t>2.</t>
  </si>
  <si>
    <t>2.1.1.</t>
  </si>
  <si>
    <t xml:space="preserve">Заработная плата </t>
  </si>
  <si>
    <t>2.1.2.</t>
  </si>
  <si>
    <t>4.</t>
  </si>
  <si>
    <t>Прочие затраты, всего</t>
  </si>
  <si>
    <t>4.1.</t>
  </si>
  <si>
    <t xml:space="preserve">Дератизационные, дезинфекционные, дезинсекционные работы </t>
  </si>
  <si>
    <t>4.2.</t>
  </si>
  <si>
    <t xml:space="preserve">Охрана труда и техника безопасности  </t>
  </si>
  <si>
    <t>4.3.</t>
  </si>
  <si>
    <t>4.4.</t>
  </si>
  <si>
    <t>Страховые платежи</t>
  </si>
  <si>
    <t>4.5.</t>
  </si>
  <si>
    <t>Выплаты за разъездной характер работы, командировочные расходы</t>
  </si>
  <si>
    <t>4.6.</t>
  </si>
  <si>
    <t>Поверка счетчиков и кранов</t>
  </si>
  <si>
    <t>4.7.</t>
  </si>
  <si>
    <t>Техосмотр транспорта</t>
  </si>
  <si>
    <t>4.8.</t>
  </si>
  <si>
    <t>Техобслуживание охранно-пожарной сигнализации</t>
  </si>
  <si>
    <t>4.9.</t>
  </si>
  <si>
    <t>Техобслуживание системы видеонаблюдения</t>
  </si>
  <si>
    <t>II.</t>
  </si>
  <si>
    <t>Общие административные расходы, всего</t>
  </si>
  <si>
    <t>5.5.</t>
  </si>
  <si>
    <t xml:space="preserve">Расходы на содержание и обслуживание оргтехники </t>
  </si>
  <si>
    <t>5.6.</t>
  </si>
  <si>
    <t>5.7.</t>
  </si>
  <si>
    <t>Канцелярские расходы</t>
  </si>
  <si>
    <t>5.8.</t>
  </si>
  <si>
    <t>5.9.</t>
  </si>
  <si>
    <t>5.10.</t>
  </si>
  <si>
    <t>5.11.</t>
  </si>
  <si>
    <t>5.12.</t>
  </si>
  <si>
    <t>Расходы на содержание служебного автотранспорта</t>
  </si>
  <si>
    <t>5.13.</t>
  </si>
  <si>
    <t>Услуги сторонних организаций, консультационные, инфом.услуги, сопровождение 1С бухгалтерия</t>
  </si>
  <si>
    <t>5.14.</t>
  </si>
  <si>
    <t>5.15.</t>
  </si>
  <si>
    <t>Повышение квалификации</t>
  </si>
  <si>
    <t>III.</t>
  </si>
  <si>
    <t>IV.</t>
  </si>
  <si>
    <t>Прибыль</t>
  </si>
  <si>
    <t>Необоснованный доход по НДПИ за 2016 г.</t>
  </si>
  <si>
    <t>V.</t>
  </si>
  <si>
    <t>Необоснованный доход по НДПИ за янв 2017г.</t>
  </si>
  <si>
    <t>VI.</t>
  </si>
  <si>
    <t>VII.</t>
  </si>
  <si>
    <t>Объем оказываемых услуг</t>
  </si>
  <si>
    <r>
      <t>тыс.м</t>
    </r>
    <r>
      <rPr>
        <b/>
        <sz val="11"/>
        <color indexed="8"/>
        <rFont val="Arial"/>
        <family val="2"/>
      </rPr>
      <t>³</t>
    </r>
  </si>
  <si>
    <t>IХ.</t>
  </si>
  <si>
    <r>
      <t>Тариф за 1 м</t>
    </r>
    <r>
      <rPr>
        <b/>
        <sz val="11"/>
        <color indexed="8"/>
        <rFont val="Arial"/>
        <family val="2"/>
      </rPr>
      <t>³</t>
    </r>
    <r>
      <rPr>
        <b/>
        <sz val="11"/>
        <color indexed="8"/>
        <rFont val="Times New Roman"/>
        <family val="1"/>
      </rPr>
      <t>(без НДС)</t>
    </r>
  </si>
  <si>
    <t>671,65/ 639,30</t>
  </si>
  <si>
    <t>Н.Джумагалиев</t>
  </si>
  <si>
    <t>А.Ашигалиева</t>
  </si>
  <si>
    <t>Исп.Б.Файзуллина</t>
  </si>
  <si>
    <t>исп. Кофанова ТС</t>
  </si>
  <si>
    <t>тел 87112534830</t>
  </si>
  <si>
    <t>Наименование  показателей</t>
  </si>
  <si>
    <t>Единица измерения</t>
  </si>
  <si>
    <t xml:space="preserve">Предусмотрено  по утвержденной ТС за  2017год </t>
  </si>
  <si>
    <t>Затраты  на  производство и предоставление услуг, всего, в том числе</t>
  </si>
  <si>
    <t>тыс.тенге</t>
  </si>
  <si>
    <t>Материальные  затраты, всего в том  числе:</t>
  </si>
  <si>
    <t>Сырье  и  материалы,  всего</t>
  </si>
  <si>
    <t>ГСМ</t>
  </si>
  <si>
    <t>Топливо-газ</t>
  </si>
  <si>
    <t>Топливо-уголь</t>
  </si>
  <si>
    <t>1.6</t>
  </si>
  <si>
    <t>Запчасти для автотранспортной техники</t>
  </si>
  <si>
    <t>2</t>
  </si>
  <si>
    <t>Расходы на  оплату  труда, всего, в т.ч.</t>
  </si>
  <si>
    <t>Заработная  плата   производственного  персонала</t>
  </si>
  <si>
    <t>Социальный налог и отчисления, всего</t>
  </si>
  <si>
    <t>3</t>
  </si>
  <si>
    <t>4</t>
  </si>
  <si>
    <t>в том  числе:</t>
  </si>
  <si>
    <t>4.2</t>
  </si>
  <si>
    <t>Услуги связи производственного персонала</t>
  </si>
  <si>
    <t>4.3</t>
  </si>
  <si>
    <t>4.4</t>
  </si>
  <si>
    <t>Техосмотр автотранспорта</t>
  </si>
  <si>
    <t>4.5</t>
  </si>
  <si>
    <t>Подготовка, переподготовка и повышение квалификации</t>
  </si>
  <si>
    <t>5</t>
  </si>
  <si>
    <t>Расходы   ОТ и ТБ</t>
  </si>
  <si>
    <t>6</t>
  </si>
  <si>
    <t>ремонт и техобслуживание ОС (ремонт  автотр.,ОС и пр.)</t>
  </si>
  <si>
    <t>капитальный  ремонт, не приводящий к увеличению стоимости основных средств</t>
  </si>
  <si>
    <t>Расходы периода,всего</t>
  </si>
  <si>
    <t>7</t>
  </si>
  <si>
    <t>Общие и административные расходы, всего, в т.ч.:</t>
  </si>
  <si>
    <t>7.1</t>
  </si>
  <si>
    <t>Заработная  плата административного персонала</t>
  </si>
  <si>
    <t>7.2</t>
  </si>
  <si>
    <t>7.3</t>
  </si>
  <si>
    <t>Налоги</t>
  </si>
  <si>
    <t>7.4</t>
  </si>
  <si>
    <t>7.5</t>
  </si>
  <si>
    <t>Канцтовары</t>
  </si>
  <si>
    <t>7.6</t>
  </si>
  <si>
    <t>Командировочные   расходы   АУП</t>
  </si>
  <si>
    <t>7.7</t>
  </si>
  <si>
    <t>Периодическая  печать</t>
  </si>
  <si>
    <t>7.8</t>
  </si>
  <si>
    <t>7.9</t>
  </si>
  <si>
    <t>7.10</t>
  </si>
  <si>
    <t>Аренда помещения</t>
  </si>
  <si>
    <t>7.11</t>
  </si>
  <si>
    <t>Техобслуживание оргтехники</t>
  </si>
  <si>
    <t>7.12</t>
  </si>
  <si>
    <t>7.13</t>
  </si>
  <si>
    <t>Услуги связи, спец.связь</t>
  </si>
  <si>
    <t>7.14</t>
  </si>
  <si>
    <t>Информ., консульт., аудит., услуги и прочие</t>
  </si>
  <si>
    <t>7.15</t>
  </si>
  <si>
    <t>7.16</t>
  </si>
  <si>
    <t>Прочие услуги, всего, в т.ч.</t>
  </si>
  <si>
    <t>сборы, госпошлины,- всего</t>
  </si>
  <si>
    <t>ассоц.водопольз.взносы</t>
  </si>
  <si>
    <t>хрустальная вода , хоз.расх .</t>
  </si>
  <si>
    <t>Всего  затрат  на   предоставление   услуг</t>
  </si>
  <si>
    <t>Прибыль  (убыток)</t>
  </si>
  <si>
    <t>Объемы  оказываемых услуг (товаров, работ)</t>
  </si>
  <si>
    <t>млн.м3</t>
  </si>
  <si>
    <t>тенге м3</t>
  </si>
  <si>
    <t>Директор</t>
  </si>
  <si>
    <t xml:space="preserve">      Гл.бухгалтер</t>
  </si>
  <si>
    <t>МП</t>
  </si>
  <si>
    <t>исп.Жумабаева Г.А.</t>
  </si>
  <si>
    <t>тел.87112534830</t>
  </si>
  <si>
    <t>Отчет об исполнении тарифной сметы на услуги по подаче питьевой воды по распределительным сетям Каменского производственного участка Западно-Казахстанского филиала Республиканского государственного предприятия по водному хозяйству "Казводхоз" с 01.01.2017 по 31.10.2017 года</t>
  </si>
  <si>
    <t>Фактически сложившиеся показатели тарифной сметы за 10 месяцев          2017 года</t>
  </si>
  <si>
    <t>Отчет об исполнении тарифной сметы на услуги по подаче питьевой воды по магистральным сетям Бокейординского производственного участка Западно-Казахстанского филиала Республиканского государственного предприятия по водному хозяйству "Казводхоз" с 01.01.2017 по 31.10.2017 года</t>
  </si>
  <si>
    <t>Фактически сложившиеся показатели тарифной сметы за 10 месяцев 2017 года</t>
  </si>
  <si>
    <t>Фактические сложившиеся показатели тарифной сметы за 10мес. 2017года</t>
  </si>
  <si>
    <t>2.3.</t>
  </si>
  <si>
    <t>в том числе, отчисления ОСМС</t>
  </si>
  <si>
    <t>409,98/391,17 386,49</t>
  </si>
  <si>
    <t>4.6</t>
  </si>
  <si>
    <t>4.7</t>
  </si>
  <si>
    <t>4.8</t>
  </si>
  <si>
    <t>очистка моста</t>
  </si>
  <si>
    <t>поверка трансформатора тока</t>
  </si>
  <si>
    <t>сбор за проезд автотранспортных средств</t>
  </si>
  <si>
    <t>распечатка карт-схем</t>
  </si>
  <si>
    <t>прочие - членс.взносы Ассоц.в\х предпр.</t>
  </si>
  <si>
    <t>Себестоимость 1м3  (без НДС)</t>
  </si>
  <si>
    <t>тенге\м3</t>
  </si>
  <si>
    <t xml:space="preserve">тенге\м3 </t>
  </si>
  <si>
    <t>671,65/ 639,30        629,63</t>
  </si>
  <si>
    <t>Приложение 1</t>
  </si>
  <si>
    <r>
      <rPr>
        <b/>
        <sz val="11"/>
        <rFont val="Times New Roman"/>
        <family val="1"/>
      </rPr>
      <t>Приложение  1</t>
    </r>
    <r>
      <rPr>
        <sz val="11"/>
        <rFont val="Times New Roman"/>
        <family val="1"/>
      </rPr>
      <t xml:space="preserve">                                                          </t>
    </r>
  </si>
  <si>
    <t>Отчет об исполнении тарифной сметы на услуги по подаче воды по каналам, по регулированию поверхностного стока при помощи подпорных гидротехнических сооружений участка Западно-Казахстанского филиала Республиканского государственного предприятия по водному хозяйству "Казводхоз" с 01.01.2017 по 31.10.2017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</si>
</sst>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#,##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8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2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16" fontId="2" fillId="0" borderId="10" xfId="0" applyNumberFormat="1" applyFont="1" applyBorder="1" applyAlignment="1">
      <alignment horizontal="center" vertical="top" wrapText="1"/>
    </xf>
    <xf numFmtId="16" fontId="10" fillId="0" borderId="10" xfId="0" applyNumberFormat="1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16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0" fillId="33" borderId="0" xfId="0" applyNumberFormat="1" applyFont="1" applyFill="1" applyAlignment="1">
      <alignment horizontal="right"/>
    </xf>
    <xf numFmtId="0" fontId="10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6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167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166" fontId="17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center" vertical="center"/>
    </xf>
    <xf numFmtId="166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167" fontId="14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2" fontId="17" fillId="0" borderId="10" xfId="0" applyNumberFormat="1" applyFont="1" applyFill="1" applyBorder="1" applyAlignment="1">
      <alignment horizontal="center" vertical="center" wrapText="1"/>
    </xf>
    <xf numFmtId="167" fontId="17" fillId="0" borderId="10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167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166" fontId="14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166" fontId="17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/>
    </xf>
    <xf numFmtId="0" fontId="14" fillId="0" borderId="15" xfId="0" applyFont="1" applyFill="1" applyBorder="1" applyAlignment="1">
      <alignment horizontal="center" vertical="center"/>
    </xf>
    <xf numFmtId="2" fontId="14" fillId="0" borderId="15" xfId="0" applyNumberFormat="1" applyFont="1" applyFill="1" applyBorder="1" applyAlignment="1">
      <alignment horizontal="center" vertical="center"/>
    </xf>
    <xf numFmtId="166" fontId="14" fillId="0" borderId="15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166" fontId="15" fillId="0" borderId="10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2" fontId="52" fillId="0" borderId="0" xfId="0" applyNumberFormat="1" applyFont="1" applyAlignment="1">
      <alignment/>
    </xf>
    <xf numFmtId="2" fontId="60" fillId="0" borderId="0" xfId="0" applyNumberFormat="1" applyFont="1" applyAlignment="1">
      <alignment/>
    </xf>
    <xf numFmtId="2" fontId="64" fillId="0" borderId="0" xfId="0" applyNumberFormat="1" applyFont="1" applyAlignment="1">
      <alignment/>
    </xf>
    <xf numFmtId="0" fontId="17" fillId="0" borderId="0" xfId="0" applyFont="1" applyFill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4" fontId="52" fillId="33" borderId="1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0" fontId="65" fillId="0" borderId="0" xfId="0" applyFont="1" applyAlignment="1">
      <alignment horizontal="left"/>
    </xf>
    <xf numFmtId="0" fontId="65" fillId="0" borderId="0" xfId="0" applyFont="1" applyAlignment="1">
      <alignment/>
    </xf>
    <xf numFmtId="4" fontId="9" fillId="33" borderId="10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2" fillId="0" borderId="15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65" fillId="0" borderId="0" xfId="0" applyFont="1" applyAlignment="1">
      <alignment horizontal="left"/>
    </xf>
    <xf numFmtId="0" fontId="67" fillId="0" borderId="0" xfId="0" applyFont="1" applyAlignment="1">
      <alignment horizontal="right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67" fontId="17" fillId="0" borderId="0" xfId="0" applyNumberFormat="1" applyFont="1" applyFill="1" applyBorder="1" applyAlignment="1">
      <alignment horizontal="right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22" fillId="0" borderId="0" xfId="0" applyFont="1" applyFill="1" applyAlignment="1">
      <alignment horizontal="right" vertical="center" wrapText="1"/>
    </xf>
    <xf numFmtId="0" fontId="68" fillId="0" borderId="0" xfId="0" applyFont="1" applyAlignment="1">
      <alignment horizontal="right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4.57421875" style="32" customWidth="1"/>
    <col min="2" max="2" width="41.57421875" style="26" customWidth="1"/>
    <col min="3" max="3" width="9.421875" style="19" customWidth="1"/>
    <col min="4" max="4" width="16.00390625" style="4" customWidth="1"/>
    <col min="5" max="5" width="14.421875" style="4" customWidth="1"/>
    <col min="8" max="8" width="22.140625" style="0" customWidth="1"/>
  </cols>
  <sheetData>
    <row r="1" spans="4:5" ht="16.5" customHeight="1">
      <c r="D1" s="120" t="s">
        <v>282</v>
      </c>
      <c r="E1" s="121"/>
    </row>
    <row r="2" spans="1:5" ht="68.25" customHeight="1">
      <c r="A2" s="116" t="s">
        <v>262</v>
      </c>
      <c r="B2" s="116"/>
      <c r="C2" s="116"/>
      <c r="D2" s="116"/>
      <c r="E2" s="116"/>
    </row>
    <row r="3" spans="1:5" ht="5.25" customHeight="1">
      <c r="A3" s="5"/>
      <c r="B3" s="27"/>
      <c r="C3" s="2"/>
      <c r="D3" s="5"/>
      <c r="E3" s="5"/>
    </row>
    <row r="4" spans="1:5" s="12" customFormat="1" ht="108.75" customHeight="1">
      <c r="A4" s="20" t="s">
        <v>0</v>
      </c>
      <c r="B4" s="28" t="s">
        <v>1</v>
      </c>
      <c r="C4" s="20" t="s">
        <v>2</v>
      </c>
      <c r="D4" s="18" t="s">
        <v>114</v>
      </c>
      <c r="E4" s="18" t="s">
        <v>263</v>
      </c>
    </row>
    <row r="5" spans="1:5" s="31" customFormat="1" ht="15">
      <c r="A5" s="30">
        <v>1</v>
      </c>
      <c r="B5" s="29">
        <v>2</v>
      </c>
      <c r="C5" s="30">
        <v>3</v>
      </c>
      <c r="D5" s="29">
        <v>4</v>
      </c>
      <c r="E5" s="29">
        <v>5</v>
      </c>
    </row>
    <row r="6" spans="1:5" s="12" customFormat="1" ht="43.5" customHeight="1">
      <c r="A6" s="21" t="s">
        <v>3</v>
      </c>
      <c r="B6" s="17" t="s">
        <v>4</v>
      </c>
      <c r="C6" s="21" t="s">
        <v>5</v>
      </c>
      <c r="D6" s="14">
        <f>D8+D14+D19+D20+D23</f>
        <v>211142.35</v>
      </c>
      <c r="E6" s="14">
        <f>E8+E14+E19+E20+E23</f>
        <v>182868.39999999997</v>
      </c>
    </row>
    <row r="7" spans="1:5" s="12" customFormat="1" ht="14.25" customHeight="1">
      <c r="A7" s="21"/>
      <c r="B7" s="16" t="s">
        <v>6</v>
      </c>
      <c r="C7" s="21" t="s">
        <v>5</v>
      </c>
      <c r="D7" s="15"/>
      <c r="E7" s="15"/>
    </row>
    <row r="8" spans="1:5" s="7" customFormat="1" ht="29.25" customHeight="1">
      <c r="A8" s="21" t="s">
        <v>7</v>
      </c>
      <c r="B8" s="17" t="s">
        <v>81</v>
      </c>
      <c r="C8" s="21" t="s">
        <v>5</v>
      </c>
      <c r="D8" s="14">
        <f>D9+D10+D11+D12+D13</f>
        <v>45884.50000000001</v>
      </c>
      <c r="E8" s="14">
        <f>E9+E10+E11+E12+E13</f>
        <v>42105.99999999999</v>
      </c>
    </row>
    <row r="9" spans="1:5" s="12" customFormat="1" ht="17.25" customHeight="1">
      <c r="A9" s="33" t="s">
        <v>42</v>
      </c>
      <c r="B9" s="16" t="s">
        <v>8</v>
      </c>
      <c r="C9" s="21" t="s">
        <v>5</v>
      </c>
      <c r="D9" s="15">
        <v>7712.8</v>
      </c>
      <c r="E9" s="15">
        <v>7749.7</v>
      </c>
    </row>
    <row r="10" spans="1:5" s="12" customFormat="1" ht="16.5" customHeight="1">
      <c r="A10" s="33" t="s">
        <v>43</v>
      </c>
      <c r="B10" s="16" t="s">
        <v>59</v>
      </c>
      <c r="C10" s="21" t="s">
        <v>5</v>
      </c>
      <c r="D10" s="15">
        <v>25429.86</v>
      </c>
      <c r="E10" s="15">
        <v>19510.1</v>
      </c>
    </row>
    <row r="11" spans="1:5" s="12" customFormat="1" ht="15.75" customHeight="1">
      <c r="A11" s="33" t="s">
        <v>44</v>
      </c>
      <c r="B11" s="16" t="s">
        <v>79</v>
      </c>
      <c r="C11" s="21" t="s">
        <v>5</v>
      </c>
      <c r="D11" s="15">
        <v>9547.26</v>
      </c>
      <c r="E11" s="15">
        <v>9518.9</v>
      </c>
    </row>
    <row r="12" spans="1:5" s="12" customFormat="1" ht="17.25" customHeight="1">
      <c r="A12" s="33" t="s">
        <v>45</v>
      </c>
      <c r="B12" s="16" t="s">
        <v>56</v>
      </c>
      <c r="C12" s="21" t="s">
        <v>5</v>
      </c>
      <c r="D12" s="15">
        <v>1054.58</v>
      </c>
      <c r="E12" s="15">
        <v>878.1</v>
      </c>
    </row>
    <row r="13" spans="1:5" s="12" customFormat="1" ht="16.5" customHeight="1">
      <c r="A13" s="33" t="s">
        <v>80</v>
      </c>
      <c r="B13" s="16" t="s">
        <v>60</v>
      </c>
      <c r="C13" s="21" t="s">
        <v>5</v>
      </c>
      <c r="D13" s="15">
        <v>2140</v>
      </c>
      <c r="E13" s="15">
        <v>4449.2</v>
      </c>
    </row>
    <row r="14" spans="1:5" s="7" customFormat="1" ht="21" customHeight="1">
      <c r="A14" s="21">
        <v>2</v>
      </c>
      <c r="B14" s="17" t="s">
        <v>67</v>
      </c>
      <c r="C14" s="21" t="s">
        <v>5</v>
      </c>
      <c r="D14" s="14">
        <f>D16+D17</f>
        <v>125682.75</v>
      </c>
      <c r="E14" s="14">
        <f>E16+E17</f>
        <v>109115.7</v>
      </c>
    </row>
    <row r="15" spans="1:5" s="12" customFormat="1" ht="13.5" customHeight="1">
      <c r="A15" s="21"/>
      <c r="B15" s="16" t="s">
        <v>6</v>
      </c>
      <c r="C15" s="21" t="s">
        <v>5</v>
      </c>
      <c r="D15" s="15"/>
      <c r="E15" s="15"/>
    </row>
    <row r="16" spans="1:5" s="12" customFormat="1" ht="29.25" customHeight="1">
      <c r="A16" s="33" t="s">
        <v>46</v>
      </c>
      <c r="B16" s="16" t="s">
        <v>61</v>
      </c>
      <c r="C16" s="21" t="s">
        <v>5</v>
      </c>
      <c r="D16" s="15">
        <v>114361.01</v>
      </c>
      <c r="E16" s="15">
        <v>98956.4</v>
      </c>
    </row>
    <row r="17" spans="1:5" s="12" customFormat="1" ht="15" customHeight="1">
      <c r="A17" s="33" t="s">
        <v>47</v>
      </c>
      <c r="B17" s="16" t="s">
        <v>89</v>
      </c>
      <c r="C17" s="21" t="s">
        <v>5</v>
      </c>
      <c r="D17" s="15">
        <v>11321.74</v>
      </c>
      <c r="E17" s="15">
        <f>9787.9+371.4</f>
        <v>10159.3</v>
      </c>
    </row>
    <row r="18" spans="1:5" s="12" customFormat="1" ht="15" customHeight="1">
      <c r="A18" s="33" t="s">
        <v>267</v>
      </c>
      <c r="B18" s="16" t="s">
        <v>268</v>
      </c>
      <c r="C18" s="21" t="s">
        <v>5</v>
      </c>
      <c r="D18" s="15"/>
      <c r="E18" s="15">
        <v>371.4</v>
      </c>
    </row>
    <row r="19" spans="1:5" s="7" customFormat="1" ht="22.5" customHeight="1">
      <c r="A19" s="21" t="s">
        <v>9</v>
      </c>
      <c r="B19" s="17" t="s">
        <v>10</v>
      </c>
      <c r="C19" s="21" t="s">
        <v>5</v>
      </c>
      <c r="D19" s="14">
        <v>28219.58</v>
      </c>
      <c r="E19" s="14">
        <v>22867.4</v>
      </c>
    </row>
    <row r="20" spans="1:5" s="7" customFormat="1" ht="20.25" customHeight="1">
      <c r="A20" s="21">
        <v>4</v>
      </c>
      <c r="B20" s="17" t="s">
        <v>11</v>
      </c>
      <c r="C20" s="21" t="s">
        <v>5</v>
      </c>
      <c r="D20" s="14">
        <f>D22</f>
        <v>4733.9</v>
      </c>
      <c r="E20" s="14">
        <f>E22</f>
        <v>4510.4</v>
      </c>
    </row>
    <row r="21" spans="1:5" s="12" customFormat="1" ht="13.5" customHeight="1">
      <c r="A21" s="21"/>
      <c r="B21" s="16" t="s">
        <v>6</v>
      </c>
      <c r="C21" s="21" t="s">
        <v>5</v>
      </c>
      <c r="D21" s="15"/>
      <c r="E21" s="15"/>
    </row>
    <row r="22" spans="1:5" s="12" customFormat="1" ht="33.75" customHeight="1">
      <c r="A22" s="33" t="s">
        <v>48</v>
      </c>
      <c r="B22" s="16" t="s">
        <v>12</v>
      </c>
      <c r="C22" s="21" t="s">
        <v>5</v>
      </c>
      <c r="D22" s="15">
        <v>4733.9</v>
      </c>
      <c r="E22" s="15">
        <v>4510.4</v>
      </c>
    </row>
    <row r="23" spans="1:5" s="7" customFormat="1" ht="33" customHeight="1">
      <c r="A23" s="21" t="s">
        <v>13</v>
      </c>
      <c r="B23" s="17" t="s">
        <v>14</v>
      </c>
      <c r="C23" s="21" t="s">
        <v>5</v>
      </c>
      <c r="D23" s="14">
        <f>D24+D25+D26+D27</f>
        <v>6621.620000000001</v>
      </c>
      <c r="E23" s="14">
        <f>E24+E25+E26+E27</f>
        <v>4268.9</v>
      </c>
    </row>
    <row r="24" spans="1:5" s="12" customFormat="1" ht="28.5" customHeight="1">
      <c r="A24" s="24" t="s">
        <v>57</v>
      </c>
      <c r="B24" s="16" t="s">
        <v>82</v>
      </c>
      <c r="C24" s="21" t="s">
        <v>5</v>
      </c>
      <c r="D24" s="15">
        <v>480.3</v>
      </c>
      <c r="E24" s="15">
        <v>215.3</v>
      </c>
    </row>
    <row r="25" spans="1:5" s="12" customFormat="1" ht="48" customHeight="1">
      <c r="A25" s="34" t="s">
        <v>58</v>
      </c>
      <c r="B25" s="16" t="s">
        <v>109</v>
      </c>
      <c r="C25" s="21" t="s">
        <v>5</v>
      </c>
      <c r="D25" s="15">
        <v>993.91</v>
      </c>
      <c r="E25" s="15">
        <v>436.3</v>
      </c>
    </row>
    <row r="26" spans="1:5" s="12" customFormat="1" ht="18.75" customHeight="1">
      <c r="A26" s="34" t="s">
        <v>62</v>
      </c>
      <c r="B26" s="16" t="s">
        <v>110</v>
      </c>
      <c r="C26" s="21" t="s">
        <v>5</v>
      </c>
      <c r="D26" s="15">
        <v>1590.14</v>
      </c>
      <c r="E26" s="15">
        <v>1298.1</v>
      </c>
    </row>
    <row r="27" spans="1:5" s="7" customFormat="1" ht="17.25" customHeight="1">
      <c r="A27" s="35" t="s">
        <v>52</v>
      </c>
      <c r="B27" s="17" t="s">
        <v>83</v>
      </c>
      <c r="C27" s="21" t="s">
        <v>5</v>
      </c>
      <c r="D27" s="14">
        <f>D29+D30+D31+D32</f>
        <v>3557.2700000000004</v>
      </c>
      <c r="E27" s="14">
        <f>E29+E30+E31+E32</f>
        <v>2319.2</v>
      </c>
    </row>
    <row r="28" spans="1:5" s="12" customFormat="1" ht="14.25" customHeight="1">
      <c r="A28" s="24"/>
      <c r="B28" s="16" t="s">
        <v>6</v>
      </c>
      <c r="C28" s="21" t="s">
        <v>5</v>
      </c>
      <c r="D28" s="15"/>
      <c r="E28" s="15"/>
    </row>
    <row r="29" spans="1:5" s="12" customFormat="1" ht="25.5" customHeight="1">
      <c r="A29" s="34" t="s">
        <v>84</v>
      </c>
      <c r="B29" s="16" t="s">
        <v>111</v>
      </c>
      <c r="C29" s="21" t="s">
        <v>5</v>
      </c>
      <c r="D29" s="15">
        <v>1839.63</v>
      </c>
      <c r="E29" s="15">
        <v>943.5</v>
      </c>
    </row>
    <row r="30" spans="1:5" s="12" customFormat="1" ht="18.75" customHeight="1">
      <c r="A30" s="36" t="s">
        <v>85</v>
      </c>
      <c r="B30" s="16" t="s">
        <v>112</v>
      </c>
      <c r="C30" s="21" t="s">
        <v>5</v>
      </c>
      <c r="D30" s="15">
        <v>1208.72</v>
      </c>
      <c r="E30" s="15">
        <v>1019.6</v>
      </c>
    </row>
    <row r="31" spans="1:5" s="12" customFormat="1" ht="30" customHeight="1">
      <c r="A31" s="36" t="s">
        <v>86</v>
      </c>
      <c r="B31" s="16" t="s">
        <v>88</v>
      </c>
      <c r="C31" s="21" t="s">
        <v>5</v>
      </c>
      <c r="D31" s="15">
        <v>396.97</v>
      </c>
      <c r="E31" s="15">
        <f>280+35</f>
        <v>315</v>
      </c>
    </row>
    <row r="32" spans="1:5" s="12" customFormat="1" ht="33.75" customHeight="1">
      <c r="A32" s="36" t="s">
        <v>87</v>
      </c>
      <c r="B32" s="16" t="s">
        <v>108</v>
      </c>
      <c r="C32" s="21" t="s">
        <v>5</v>
      </c>
      <c r="D32" s="15">
        <v>111.95</v>
      </c>
      <c r="E32" s="15">
        <v>41.1</v>
      </c>
    </row>
    <row r="33" spans="1:5" s="12" customFormat="1" ht="24.75" customHeight="1">
      <c r="A33" s="21" t="s">
        <v>16</v>
      </c>
      <c r="B33" s="17" t="s">
        <v>17</v>
      </c>
      <c r="C33" s="21" t="s">
        <v>5</v>
      </c>
      <c r="D33" s="14">
        <f>D34</f>
        <v>31158.629999999997</v>
      </c>
      <c r="E33" s="14">
        <f>E34</f>
        <v>24628.5</v>
      </c>
    </row>
    <row r="34" spans="1:5" s="12" customFormat="1" ht="29.25" customHeight="1">
      <c r="A34" s="21" t="s">
        <v>15</v>
      </c>
      <c r="B34" s="17" t="s">
        <v>18</v>
      </c>
      <c r="C34" s="21" t="s">
        <v>5</v>
      </c>
      <c r="D34" s="14">
        <f>D36+D37+D39+D40+D41+D42+D43+D44+D45+D46+D47+D48+D49+D50+D51+D52</f>
        <v>31158.629999999997</v>
      </c>
      <c r="E34" s="14">
        <f>E36+E37+E39+E40+E41+E42+E43+E44+E45+E46+E47+E48+E49+E50+E51+E52</f>
        <v>24628.5</v>
      </c>
    </row>
    <row r="35" spans="1:5" s="12" customFormat="1" ht="14.25" customHeight="1">
      <c r="A35" s="21"/>
      <c r="B35" s="16" t="s">
        <v>6</v>
      </c>
      <c r="C35" s="21" t="s">
        <v>5</v>
      </c>
      <c r="D35" s="15"/>
      <c r="E35" s="15"/>
    </row>
    <row r="36" spans="1:5" s="12" customFormat="1" ht="33.75" customHeight="1">
      <c r="A36" s="33" t="s">
        <v>91</v>
      </c>
      <c r="B36" s="16" t="s">
        <v>63</v>
      </c>
      <c r="C36" s="21" t="s">
        <v>5</v>
      </c>
      <c r="D36" s="15">
        <v>17907.11</v>
      </c>
      <c r="E36" s="15">
        <v>14803</v>
      </c>
    </row>
    <row r="37" spans="1:5" s="12" customFormat="1" ht="15.75" customHeight="1">
      <c r="A37" s="33" t="s">
        <v>92</v>
      </c>
      <c r="B37" s="16" t="s">
        <v>89</v>
      </c>
      <c r="C37" s="21" t="s">
        <v>5</v>
      </c>
      <c r="D37" s="15">
        <v>1772.8</v>
      </c>
      <c r="E37" s="15">
        <f>1461.4+48.4</f>
        <v>1509.8000000000002</v>
      </c>
    </row>
    <row r="38" spans="1:5" s="12" customFormat="1" ht="15.75" customHeight="1">
      <c r="A38" s="33"/>
      <c r="B38" s="16" t="s">
        <v>268</v>
      </c>
      <c r="C38" s="21"/>
      <c r="D38" s="15"/>
      <c r="E38" s="15">
        <v>48.4</v>
      </c>
    </row>
    <row r="39" spans="1:5" s="12" customFormat="1" ht="17.25" customHeight="1">
      <c r="A39" s="33" t="s">
        <v>93</v>
      </c>
      <c r="B39" s="16" t="s">
        <v>20</v>
      </c>
      <c r="C39" s="21" t="s">
        <v>5</v>
      </c>
      <c r="D39" s="15">
        <v>5031.58</v>
      </c>
      <c r="E39" s="15">
        <v>3603.1</v>
      </c>
    </row>
    <row r="40" spans="1:5" s="12" customFormat="1" ht="16.5" customHeight="1">
      <c r="A40" s="33" t="s">
        <v>94</v>
      </c>
      <c r="B40" s="16" t="s">
        <v>19</v>
      </c>
      <c r="C40" s="21" t="s">
        <v>5</v>
      </c>
      <c r="D40" s="15">
        <v>325.41</v>
      </c>
      <c r="E40" s="15">
        <v>315.5</v>
      </c>
    </row>
    <row r="41" spans="1:5" s="12" customFormat="1" ht="16.5" customHeight="1">
      <c r="A41" s="33" t="s">
        <v>95</v>
      </c>
      <c r="B41" s="16" t="s">
        <v>21</v>
      </c>
      <c r="C41" s="21" t="s">
        <v>5</v>
      </c>
      <c r="D41" s="15">
        <v>483.11</v>
      </c>
      <c r="E41" s="15">
        <v>345.1</v>
      </c>
    </row>
    <row r="42" spans="1:5" s="12" customFormat="1" ht="15" customHeight="1">
      <c r="A42" s="33" t="s">
        <v>96</v>
      </c>
      <c r="B42" s="16" t="s">
        <v>41</v>
      </c>
      <c r="C42" s="21" t="s">
        <v>5</v>
      </c>
      <c r="D42" s="15">
        <v>955.79</v>
      </c>
      <c r="E42" s="15">
        <v>388.3</v>
      </c>
    </row>
    <row r="43" spans="1:5" s="12" customFormat="1" ht="18" customHeight="1">
      <c r="A43" s="33" t="s">
        <v>97</v>
      </c>
      <c r="B43" s="16" t="s">
        <v>53</v>
      </c>
      <c r="C43" s="21" t="s">
        <v>5</v>
      </c>
      <c r="D43" s="15">
        <v>69.98</v>
      </c>
      <c r="E43" s="15">
        <v>106.6</v>
      </c>
    </row>
    <row r="44" spans="1:5" s="12" customFormat="1" ht="15.75" customHeight="1">
      <c r="A44" s="33" t="s">
        <v>98</v>
      </c>
      <c r="B44" s="16" t="s">
        <v>22</v>
      </c>
      <c r="C44" s="21" t="s">
        <v>5</v>
      </c>
      <c r="D44" s="15">
        <v>245.78</v>
      </c>
      <c r="E44" s="15">
        <v>389.6</v>
      </c>
    </row>
    <row r="45" spans="1:5" s="12" customFormat="1" ht="28.5" customHeight="1">
      <c r="A45" s="33" t="s">
        <v>99</v>
      </c>
      <c r="B45" s="16" t="s">
        <v>90</v>
      </c>
      <c r="C45" s="21" t="s">
        <v>5</v>
      </c>
      <c r="D45" s="15">
        <v>412.7</v>
      </c>
      <c r="E45" s="15">
        <v>298.1</v>
      </c>
    </row>
    <row r="46" spans="1:5" s="12" customFormat="1" ht="15.75" customHeight="1">
      <c r="A46" s="33" t="s">
        <v>100</v>
      </c>
      <c r="B46" s="16" t="s">
        <v>23</v>
      </c>
      <c r="C46" s="21" t="s">
        <v>5</v>
      </c>
      <c r="D46" s="15">
        <v>951.71</v>
      </c>
      <c r="E46" s="15">
        <v>496.9</v>
      </c>
    </row>
    <row r="47" spans="1:5" s="12" customFormat="1" ht="32.25" customHeight="1">
      <c r="A47" s="33" t="s">
        <v>101</v>
      </c>
      <c r="B47" s="16" t="s">
        <v>64</v>
      </c>
      <c r="C47" s="21" t="s">
        <v>5</v>
      </c>
      <c r="D47" s="15">
        <v>215.17</v>
      </c>
      <c r="E47" s="15">
        <v>237.9</v>
      </c>
    </row>
    <row r="48" spans="1:5" s="12" customFormat="1" ht="19.5" customHeight="1">
      <c r="A48" s="33" t="s">
        <v>102</v>
      </c>
      <c r="B48" s="16" t="s">
        <v>51</v>
      </c>
      <c r="C48" s="21" t="s">
        <v>5</v>
      </c>
      <c r="D48" s="15">
        <v>653.3</v>
      </c>
      <c r="E48" s="15">
        <v>309.9</v>
      </c>
    </row>
    <row r="49" spans="1:5" s="12" customFormat="1" ht="28.5" customHeight="1">
      <c r="A49" s="33" t="s">
        <v>103</v>
      </c>
      <c r="B49" s="16" t="s">
        <v>54</v>
      </c>
      <c r="C49" s="21" t="s">
        <v>5</v>
      </c>
      <c r="D49" s="15">
        <v>1704.48</v>
      </c>
      <c r="E49" s="15">
        <v>1479.2</v>
      </c>
    </row>
    <row r="50" spans="1:5" s="12" customFormat="1" ht="18" customHeight="1">
      <c r="A50" s="33" t="s">
        <v>104</v>
      </c>
      <c r="B50" s="16" t="s">
        <v>65</v>
      </c>
      <c r="C50" s="21" t="s">
        <v>5</v>
      </c>
      <c r="D50" s="15">
        <v>61</v>
      </c>
      <c r="E50" s="15">
        <v>21.4</v>
      </c>
    </row>
    <row r="51" spans="1:5" s="12" customFormat="1" ht="32.25" customHeight="1">
      <c r="A51" s="33" t="s">
        <v>105</v>
      </c>
      <c r="B51" s="16" t="s">
        <v>55</v>
      </c>
      <c r="C51" s="21" t="s">
        <v>5</v>
      </c>
      <c r="D51" s="15">
        <v>87.81</v>
      </c>
      <c r="E51" s="15">
        <v>84.2</v>
      </c>
    </row>
    <row r="52" spans="1:5" s="12" customFormat="1" ht="16.5" customHeight="1">
      <c r="A52" s="33" t="s">
        <v>106</v>
      </c>
      <c r="B52" s="16" t="s">
        <v>113</v>
      </c>
      <c r="C52" s="21" t="s">
        <v>5</v>
      </c>
      <c r="D52" s="15">
        <v>280.9</v>
      </c>
      <c r="E52" s="15">
        <v>239.9</v>
      </c>
    </row>
    <row r="53" spans="1:5" s="12" customFormat="1" ht="18.75" customHeight="1">
      <c r="A53" s="21" t="s">
        <v>24</v>
      </c>
      <c r="B53" s="17" t="s">
        <v>25</v>
      </c>
      <c r="C53" s="22" t="s">
        <v>26</v>
      </c>
      <c r="D53" s="14">
        <f>D6+D33</f>
        <v>242300.98</v>
      </c>
      <c r="E53" s="14">
        <f>E6+E33</f>
        <v>207496.89999999997</v>
      </c>
    </row>
    <row r="54" spans="1:5" s="12" customFormat="1" ht="18.75" customHeight="1">
      <c r="A54" s="24" t="s">
        <v>27</v>
      </c>
      <c r="B54" s="16" t="s">
        <v>116</v>
      </c>
      <c r="C54" s="22" t="s">
        <v>26</v>
      </c>
      <c r="D54" s="15">
        <v>0</v>
      </c>
      <c r="E54" s="15">
        <f>E57-E53</f>
        <v>-12705.99999999997</v>
      </c>
    </row>
    <row r="55" spans="1:5" s="12" customFormat="1" ht="19.5" customHeight="1">
      <c r="A55" s="24"/>
      <c r="B55" s="54" t="s">
        <v>174</v>
      </c>
      <c r="C55" s="22" t="s">
        <v>26</v>
      </c>
      <c r="D55" s="15">
        <v>-5439.9</v>
      </c>
      <c r="E55" s="15">
        <v>0</v>
      </c>
    </row>
    <row r="56" spans="1:5" s="12" customFormat="1" ht="18.75" customHeight="1">
      <c r="A56" s="24"/>
      <c r="B56" s="54" t="s">
        <v>176</v>
      </c>
      <c r="C56" s="22" t="s">
        <v>26</v>
      </c>
      <c r="D56" s="15">
        <v>-477.5</v>
      </c>
      <c r="E56" s="15">
        <v>0</v>
      </c>
    </row>
    <row r="57" spans="1:5" s="12" customFormat="1" ht="21" customHeight="1">
      <c r="A57" s="21" t="s">
        <v>28</v>
      </c>
      <c r="B57" s="17" t="s">
        <v>29</v>
      </c>
      <c r="C57" s="22" t="s">
        <v>30</v>
      </c>
      <c r="D57" s="14">
        <v>236383.56</v>
      </c>
      <c r="E57" s="14">
        <v>194790.9</v>
      </c>
    </row>
    <row r="58" spans="1:5" s="12" customFormat="1" ht="26.25" customHeight="1">
      <c r="A58" s="24" t="s">
        <v>31</v>
      </c>
      <c r="B58" s="16" t="s">
        <v>32</v>
      </c>
      <c r="C58" s="23" t="s">
        <v>33</v>
      </c>
      <c r="D58" s="15">
        <v>604.3</v>
      </c>
      <c r="E58" s="15">
        <v>499.5</v>
      </c>
    </row>
    <row r="59" spans="1:5" s="12" customFormat="1" ht="16.5" customHeight="1">
      <c r="A59" s="122" t="s">
        <v>34</v>
      </c>
      <c r="B59" s="119" t="s">
        <v>71</v>
      </c>
      <c r="C59" s="24" t="s">
        <v>72</v>
      </c>
      <c r="D59" s="15">
        <v>39.8</v>
      </c>
      <c r="E59" s="15">
        <v>34.5</v>
      </c>
    </row>
    <row r="60" spans="1:5" s="12" customFormat="1" ht="18" customHeight="1">
      <c r="A60" s="123"/>
      <c r="B60" s="119"/>
      <c r="C60" s="24" t="s">
        <v>73</v>
      </c>
      <c r="D60" s="15">
        <v>385.7</v>
      </c>
      <c r="E60" s="15">
        <v>277.3</v>
      </c>
    </row>
    <row r="61" spans="1:5" s="12" customFormat="1" ht="30" customHeight="1">
      <c r="A61" s="24" t="s">
        <v>37</v>
      </c>
      <c r="B61" s="16" t="s">
        <v>35</v>
      </c>
      <c r="C61" s="23" t="s">
        <v>36</v>
      </c>
      <c r="D61" s="13" t="s">
        <v>115</v>
      </c>
      <c r="E61" s="13" t="s">
        <v>269</v>
      </c>
    </row>
    <row r="62" spans="1:5" s="12" customFormat="1" ht="17.25" customHeight="1">
      <c r="A62" s="24" t="s">
        <v>39</v>
      </c>
      <c r="B62" s="16" t="s">
        <v>107</v>
      </c>
      <c r="C62" s="23" t="s">
        <v>38</v>
      </c>
      <c r="D62" s="13">
        <v>35.71</v>
      </c>
      <c r="E62" s="13">
        <v>35.71</v>
      </c>
    </row>
    <row r="63" spans="1:5" s="12" customFormat="1" ht="17.25" customHeight="1">
      <c r="A63" s="37" t="s">
        <v>70</v>
      </c>
      <c r="B63" s="16" t="s">
        <v>40</v>
      </c>
      <c r="C63" s="23" t="s">
        <v>38</v>
      </c>
      <c r="D63" s="15">
        <f>D53/D58</f>
        <v>400.9614098957472</v>
      </c>
      <c r="E63" s="15">
        <f>E53/E58</f>
        <v>415.40920920920917</v>
      </c>
    </row>
    <row r="64" spans="1:5" ht="24.75" customHeight="1" hidden="1">
      <c r="A64" s="38" t="s">
        <v>74</v>
      </c>
      <c r="B64" s="10" t="s">
        <v>75</v>
      </c>
      <c r="C64" s="25" t="s">
        <v>78</v>
      </c>
      <c r="D64" s="11">
        <v>53344</v>
      </c>
      <c r="E64" s="11">
        <v>71618</v>
      </c>
    </row>
    <row r="65" spans="1:5" ht="24.75" customHeight="1" hidden="1">
      <c r="A65" s="39" t="s">
        <v>76</v>
      </c>
      <c r="B65" s="8" t="s">
        <v>68</v>
      </c>
      <c r="C65" s="20" t="s">
        <v>78</v>
      </c>
      <c r="D65" s="9">
        <v>49214</v>
      </c>
      <c r="E65" s="9">
        <v>66057</v>
      </c>
    </row>
    <row r="66" spans="1:5" ht="24.75" customHeight="1" hidden="1">
      <c r="A66" s="39" t="s">
        <v>77</v>
      </c>
      <c r="B66" s="8" t="s">
        <v>69</v>
      </c>
      <c r="C66" s="20" t="s">
        <v>78</v>
      </c>
      <c r="D66" s="9">
        <v>98424</v>
      </c>
      <c r="E66" s="9">
        <v>134648</v>
      </c>
    </row>
    <row r="67" ht="18" customHeight="1"/>
    <row r="68" spans="2:5" ht="19.5" customHeight="1">
      <c r="B68" s="3" t="s">
        <v>66</v>
      </c>
      <c r="C68" s="2"/>
      <c r="D68" s="6"/>
      <c r="E68" s="6"/>
    </row>
    <row r="69" spans="2:5" ht="27" customHeight="1">
      <c r="B69" s="117" t="s">
        <v>50</v>
      </c>
      <c r="C69" s="118"/>
      <c r="D69" s="118"/>
      <c r="E69" s="118"/>
    </row>
    <row r="70" ht="13.5" customHeight="1">
      <c r="B70" s="1" t="s">
        <v>49</v>
      </c>
    </row>
    <row r="71" spans="1:2" ht="15">
      <c r="A71" s="115" t="s">
        <v>187</v>
      </c>
      <c r="B71" s="115"/>
    </row>
    <row r="72" spans="1:2" ht="15">
      <c r="A72" s="115" t="s">
        <v>188</v>
      </c>
      <c r="B72" s="115"/>
    </row>
  </sheetData>
  <sheetProtection/>
  <mergeCells count="7">
    <mergeCell ref="A71:B71"/>
    <mergeCell ref="A72:B72"/>
    <mergeCell ref="A2:E2"/>
    <mergeCell ref="B69:E69"/>
    <mergeCell ref="B59:B60"/>
    <mergeCell ref="D1:E1"/>
    <mergeCell ref="A59:A60"/>
  </mergeCells>
  <printOptions/>
  <pageMargins left="0.86" right="0.12" top="0.32" bottom="0.31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B1">
      <selection activeCell="C1" sqref="C1:E1"/>
    </sheetView>
  </sheetViews>
  <sheetFormatPr defaultColWidth="9.140625" defaultRowHeight="15"/>
  <cols>
    <col min="1" max="1" width="6.00390625" style="40" customWidth="1"/>
    <col min="2" max="2" width="36.28125" style="12" customWidth="1"/>
    <col min="3" max="3" width="12.00390625" style="12" customWidth="1"/>
    <col min="4" max="4" width="17.140625" style="53" customWidth="1"/>
    <col min="5" max="5" width="19.00390625" style="53" customWidth="1"/>
  </cols>
  <sheetData>
    <row r="1" spans="3:5" ht="15">
      <c r="C1" s="125" t="s">
        <v>117</v>
      </c>
      <c r="D1" s="125"/>
      <c r="E1" s="125"/>
    </row>
    <row r="2" spans="1:5" ht="72" customHeight="1">
      <c r="A2" s="126" t="s">
        <v>264</v>
      </c>
      <c r="B2" s="126"/>
      <c r="C2" s="126"/>
      <c r="D2" s="126"/>
      <c r="E2" s="126"/>
    </row>
    <row r="3" spans="1:5" ht="15">
      <c r="A3" s="127" t="s">
        <v>0</v>
      </c>
      <c r="B3" s="127" t="s">
        <v>118</v>
      </c>
      <c r="C3" s="127" t="s">
        <v>119</v>
      </c>
      <c r="D3" s="129" t="s">
        <v>114</v>
      </c>
      <c r="E3" s="41"/>
    </row>
    <row r="4" spans="1:5" ht="85.5">
      <c r="A4" s="128"/>
      <c r="B4" s="128"/>
      <c r="C4" s="128"/>
      <c r="D4" s="129"/>
      <c r="E4" s="42" t="s">
        <v>265</v>
      </c>
    </row>
    <row r="5" spans="1:8" ht="28.5">
      <c r="A5" s="43" t="s">
        <v>120</v>
      </c>
      <c r="B5" s="44" t="s">
        <v>121</v>
      </c>
      <c r="C5" s="43" t="s">
        <v>5</v>
      </c>
      <c r="D5" s="45">
        <f>D6+D13+D17+D18</f>
        <v>100423.11999999998</v>
      </c>
      <c r="E5" s="45">
        <f>E6+E13+E17+E18</f>
        <v>85166.90000000001</v>
      </c>
      <c r="H5" s="104"/>
    </row>
    <row r="6" spans="1:8" ht="15">
      <c r="A6" s="43" t="s">
        <v>7</v>
      </c>
      <c r="B6" s="44" t="s">
        <v>122</v>
      </c>
      <c r="C6" s="43" t="s">
        <v>5</v>
      </c>
      <c r="D6" s="45">
        <f>D8+D9+D10+D11+D12</f>
        <v>16129.57</v>
      </c>
      <c r="E6" s="45">
        <f>E8+E9+E10+E11+E12</f>
        <v>12504.000000000002</v>
      </c>
      <c r="H6" s="104"/>
    </row>
    <row r="7" spans="1:8" ht="15">
      <c r="A7" s="46"/>
      <c r="B7" s="44" t="s">
        <v>123</v>
      </c>
      <c r="C7" s="43"/>
      <c r="D7" s="47"/>
      <c r="E7" s="45"/>
      <c r="H7" s="103"/>
    </row>
    <row r="8" spans="1:8" ht="15">
      <c r="A8" s="46" t="s">
        <v>124</v>
      </c>
      <c r="B8" s="48" t="s">
        <v>8</v>
      </c>
      <c r="C8" s="46" t="s">
        <v>5</v>
      </c>
      <c r="D8" s="47">
        <f>2578.84</f>
        <v>2578.84</v>
      </c>
      <c r="E8" s="47">
        <f>340.5+1493.9</f>
        <v>1834.4</v>
      </c>
      <c r="H8" s="103"/>
    </row>
    <row r="9" spans="1:8" ht="15">
      <c r="A9" s="46" t="s">
        <v>125</v>
      </c>
      <c r="B9" s="48" t="s">
        <v>56</v>
      </c>
      <c r="C9" s="46" t="s">
        <v>5</v>
      </c>
      <c r="D9" s="47">
        <f>60.19</f>
        <v>60.19</v>
      </c>
      <c r="E9" s="47">
        <v>46.1</v>
      </c>
      <c r="H9" s="103"/>
    </row>
    <row r="10" spans="1:8" ht="15">
      <c r="A10" s="46" t="s">
        <v>126</v>
      </c>
      <c r="B10" s="49" t="s">
        <v>60</v>
      </c>
      <c r="C10" s="46" t="s">
        <v>5</v>
      </c>
      <c r="D10" s="47">
        <f>2246.73</f>
        <v>2246.73</v>
      </c>
      <c r="E10" s="47">
        <f>1535.2+166.4</f>
        <v>1701.6000000000001</v>
      </c>
      <c r="H10" s="103"/>
    </row>
    <row r="11" spans="1:8" ht="15">
      <c r="A11" s="46" t="s">
        <v>127</v>
      </c>
      <c r="B11" s="48" t="s">
        <v>79</v>
      </c>
      <c r="C11" s="46" t="s">
        <v>5</v>
      </c>
      <c r="D11" s="47">
        <f>5585.29</f>
        <v>5585.29</v>
      </c>
      <c r="E11" s="47">
        <v>5570.3</v>
      </c>
      <c r="H11" s="103"/>
    </row>
    <row r="12" spans="1:8" ht="15">
      <c r="A12" s="46" t="s">
        <v>128</v>
      </c>
      <c r="B12" s="48" t="s">
        <v>129</v>
      </c>
      <c r="C12" s="46" t="s">
        <v>5</v>
      </c>
      <c r="D12" s="47">
        <f>5658.52</f>
        <v>5658.52</v>
      </c>
      <c r="E12" s="47">
        <v>3351.6</v>
      </c>
      <c r="H12" s="103"/>
    </row>
    <row r="13" spans="1:8" ht="15">
      <c r="A13" s="43" t="s">
        <v>130</v>
      </c>
      <c r="B13" s="44" t="s">
        <v>67</v>
      </c>
      <c r="C13" s="43" t="s">
        <v>5</v>
      </c>
      <c r="D13" s="45">
        <f>D14+D15+D16</f>
        <v>49416.95</v>
      </c>
      <c r="E13" s="45">
        <f>E15+E16</f>
        <v>38376.9</v>
      </c>
      <c r="H13" s="104"/>
    </row>
    <row r="14" spans="1:8" ht="15">
      <c r="A14" s="46"/>
      <c r="B14" s="44" t="s">
        <v>123</v>
      </c>
      <c r="C14" s="46"/>
      <c r="D14" s="47"/>
      <c r="E14" s="45"/>
      <c r="H14" s="103"/>
    </row>
    <row r="15" spans="1:8" ht="15">
      <c r="A15" s="50" t="s">
        <v>131</v>
      </c>
      <c r="B15" s="48" t="s">
        <v>132</v>
      </c>
      <c r="C15" s="46" t="s">
        <v>5</v>
      </c>
      <c r="D15" s="47">
        <f>44965.38</f>
        <v>44965.38</v>
      </c>
      <c r="E15" s="47">
        <v>34796.9</v>
      </c>
      <c r="H15" s="103"/>
    </row>
    <row r="16" spans="1:8" ht="15">
      <c r="A16" s="46" t="s">
        <v>133</v>
      </c>
      <c r="B16" s="48" t="s">
        <v>89</v>
      </c>
      <c r="C16" s="46" t="s">
        <v>5</v>
      </c>
      <c r="D16" s="47">
        <f>4451.57</f>
        <v>4451.57</v>
      </c>
      <c r="E16" s="47">
        <f>150+1542.3+1887.7</f>
        <v>3580</v>
      </c>
      <c r="H16" s="103"/>
    </row>
    <row r="17" spans="1:8" ht="15">
      <c r="A17" s="43" t="s">
        <v>9</v>
      </c>
      <c r="B17" s="44" t="s">
        <v>19</v>
      </c>
      <c r="C17" s="43" t="s">
        <v>5</v>
      </c>
      <c r="D17" s="45">
        <f>31807.87</f>
        <v>31807.87</v>
      </c>
      <c r="E17" s="45">
        <f>27816.1+4974.3</f>
        <v>32790.4</v>
      </c>
      <c r="H17" s="103"/>
    </row>
    <row r="18" spans="1:8" ht="15">
      <c r="A18" s="43" t="s">
        <v>134</v>
      </c>
      <c r="B18" s="44" t="s">
        <v>135</v>
      </c>
      <c r="C18" s="43" t="s">
        <v>5</v>
      </c>
      <c r="D18" s="45">
        <f>D20+D21+D22+D23+D24+D25+D26+D27+D28</f>
        <v>3068.73</v>
      </c>
      <c r="E18" s="45">
        <f>E20+E21+E22+E23+E24+E25+E26+E27+E28</f>
        <v>1495.6</v>
      </c>
      <c r="H18" s="103"/>
    </row>
    <row r="19" spans="1:8" ht="15">
      <c r="A19" s="43"/>
      <c r="B19" s="44" t="s">
        <v>123</v>
      </c>
      <c r="C19" s="46"/>
      <c r="D19" s="47"/>
      <c r="E19" s="45"/>
      <c r="H19" s="103"/>
    </row>
    <row r="20" spans="1:8" ht="30">
      <c r="A20" s="46" t="s">
        <v>136</v>
      </c>
      <c r="B20" s="48" t="s">
        <v>137</v>
      </c>
      <c r="C20" s="46" t="s">
        <v>5</v>
      </c>
      <c r="D20" s="47">
        <f>453.68</f>
        <v>453.68</v>
      </c>
      <c r="E20" s="47"/>
      <c r="H20" s="103"/>
    </row>
    <row r="21" spans="1:8" ht="15">
      <c r="A21" s="46" t="s">
        <v>138</v>
      </c>
      <c r="B21" s="48" t="s">
        <v>139</v>
      </c>
      <c r="C21" s="46" t="s">
        <v>5</v>
      </c>
      <c r="D21" s="47">
        <f>449.14</f>
        <v>449.14</v>
      </c>
      <c r="E21" s="47">
        <f>80.2+104.7</f>
        <v>184.9</v>
      </c>
      <c r="H21" s="103"/>
    </row>
    <row r="22" spans="1:8" ht="15">
      <c r="A22" s="46" t="s">
        <v>140</v>
      </c>
      <c r="B22" s="48" t="s">
        <v>21</v>
      </c>
      <c r="C22" s="46" t="s">
        <v>5</v>
      </c>
      <c r="D22" s="47">
        <f>220.56</f>
        <v>220.56</v>
      </c>
      <c r="E22" s="47">
        <f>59.5</f>
        <v>59.5</v>
      </c>
      <c r="H22" s="103"/>
    </row>
    <row r="23" spans="1:8" ht="15">
      <c r="A23" s="46" t="s">
        <v>141</v>
      </c>
      <c r="B23" s="48" t="s">
        <v>142</v>
      </c>
      <c r="C23" s="46" t="s">
        <v>5</v>
      </c>
      <c r="D23" s="47">
        <f>238.41</f>
        <v>238.41</v>
      </c>
      <c r="E23" s="47"/>
      <c r="H23" s="103"/>
    </row>
    <row r="24" spans="1:8" ht="30">
      <c r="A24" s="46" t="s">
        <v>143</v>
      </c>
      <c r="B24" s="48" t="s">
        <v>144</v>
      </c>
      <c r="C24" s="46" t="s">
        <v>5</v>
      </c>
      <c r="D24" s="47">
        <v>995.16</v>
      </c>
      <c r="E24" s="47">
        <f>831+33+16+95.3</f>
        <v>975.3</v>
      </c>
      <c r="H24" s="103"/>
    </row>
    <row r="25" spans="1:8" ht="15">
      <c r="A25" s="46" t="s">
        <v>145</v>
      </c>
      <c r="B25" s="48" t="s">
        <v>146</v>
      </c>
      <c r="C25" s="46" t="s">
        <v>5</v>
      </c>
      <c r="D25" s="47">
        <f>292.4</f>
        <v>292.4</v>
      </c>
      <c r="E25" s="47">
        <v>6.3</v>
      </c>
      <c r="H25" s="103"/>
    </row>
    <row r="26" spans="1:8" ht="15">
      <c r="A26" s="46" t="s">
        <v>147</v>
      </c>
      <c r="B26" s="48" t="s">
        <v>148</v>
      </c>
      <c r="C26" s="46" t="s">
        <v>5</v>
      </c>
      <c r="D26" s="47">
        <f>20.55</f>
        <v>20.55</v>
      </c>
      <c r="E26" s="47">
        <v>30</v>
      </c>
      <c r="H26" s="103"/>
    </row>
    <row r="27" spans="1:8" ht="30">
      <c r="A27" s="46" t="s">
        <v>149</v>
      </c>
      <c r="B27" s="48" t="s">
        <v>150</v>
      </c>
      <c r="C27" s="46" t="s">
        <v>5</v>
      </c>
      <c r="D27" s="47">
        <f>192.41</f>
        <v>192.41</v>
      </c>
      <c r="E27" s="47">
        <v>150</v>
      </c>
      <c r="H27" s="103"/>
    </row>
    <row r="28" spans="1:8" ht="30">
      <c r="A28" s="46" t="s">
        <v>151</v>
      </c>
      <c r="B28" s="48" t="s">
        <v>152</v>
      </c>
      <c r="C28" s="46" t="s">
        <v>5</v>
      </c>
      <c r="D28" s="47">
        <f>206.42</f>
        <v>206.42</v>
      </c>
      <c r="E28" s="47">
        <v>89.6</v>
      </c>
      <c r="H28" s="103"/>
    </row>
    <row r="29" spans="1:8" ht="15">
      <c r="A29" s="43" t="s">
        <v>153</v>
      </c>
      <c r="B29" s="44" t="s">
        <v>17</v>
      </c>
      <c r="C29" s="43" t="s">
        <v>5</v>
      </c>
      <c r="D29" s="45">
        <f>D31</f>
        <v>21815.45</v>
      </c>
      <c r="E29" s="45">
        <f>E31</f>
        <v>15198.299999999997</v>
      </c>
      <c r="H29" s="103"/>
    </row>
    <row r="30" spans="1:8" ht="15">
      <c r="A30" s="43"/>
      <c r="B30" s="44" t="s">
        <v>123</v>
      </c>
      <c r="C30" s="46"/>
      <c r="D30" s="47"/>
      <c r="E30" s="45"/>
      <c r="H30" s="103"/>
    </row>
    <row r="31" spans="1:8" ht="30">
      <c r="A31" s="46" t="s">
        <v>13</v>
      </c>
      <c r="B31" s="48" t="s">
        <v>154</v>
      </c>
      <c r="C31" s="46" t="s">
        <v>5</v>
      </c>
      <c r="D31" s="45">
        <f>D33+D34+D35+D36+D37+D38+D39+D40+D41+D42+D43+D44+D45+D46+D47</f>
        <v>21815.45</v>
      </c>
      <c r="E31" s="45">
        <f>E33+E34+E35+E36+E37+E38+E39+E40+E41+E42+E43+E44+E45+E46+E47</f>
        <v>15198.299999999997</v>
      </c>
      <c r="H31" s="103"/>
    </row>
    <row r="32" spans="1:8" ht="15">
      <c r="A32" s="51"/>
      <c r="B32" s="48" t="s">
        <v>123</v>
      </c>
      <c r="C32" s="46"/>
      <c r="D32" s="47"/>
      <c r="E32" s="47"/>
      <c r="H32" s="103"/>
    </row>
    <row r="33" spans="1:8" ht="30">
      <c r="A33" s="46" t="s">
        <v>57</v>
      </c>
      <c r="B33" s="48" t="s">
        <v>63</v>
      </c>
      <c r="C33" s="46" t="s">
        <v>5</v>
      </c>
      <c r="D33" s="52">
        <f>12653.32</f>
        <v>12653.32</v>
      </c>
      <c r="E33" s="47">
        <v>7831</v>
      </c>
      <c r="H33" s="103"/>
    </row>
    <row r="34" spans="1:8" ht="15">
      <c r="A34" s="46" t="s">
        <v>58</v>
      </c>
      <c r="B34" s="48" t="s">
        <v>89</v>
      </c>
      <c r="C34" s="46" t="s">
        <v>5</v>
      </c>
      <c r="D34" s="52">
        <f>1252.68</f>
        <v>1252.68</v>
      </c>
      <c r="E34" s="47">
        <f>33.6+343.2+432.1</f>
        <v>808.9000000000001</v>
      </c>
      <c r="H34" s="103"/>
    </row>
    <row r="35" spans="1:8" ht="15">
      <c r="A35" s="50" t="s">
        <v>62</v>
      </c>
      <c r="B35" s="48" t="s">
        <v>23</v>
      </c>
      <c r="C35" s="46" t="s">
        <v>5</v>
      </c>
      <c r="D35" s="47">
        <f>572.45</f>
        <v>572.45</v>
      </c>
      <c r="E35" s="47">
        <v>511</v>
      </c>
      <c r="H35" s="103"/>
    </row>
    <row r="36" spans="1:8" ht="15">
      <c r="A36" s="50" t="s">
        <v>52</v>
      </c>
      <c r="B36" s="48" t="s">
        <v>19</v>
      </c>
      <c r="C36" s="46" t="s">
        <v>5</v>
      </c>
      <c r="D36" s="47">
        <v>641.14</v>
      </c>
      <c r="E36" s="47">
        <v>445.7</v>
      </c>
      <c r="H36" s="103"/>
    </row>
    <row r="37" spans="1:8" ht="30">
      <c r="A37" s="50" t="s">
        <v>155</v>
      </c>
      <c r="B37" s="48" t="s">
        <v>156</v>
      </c>
      <c r="C37" s="46" t="s">
        <v>5</v>
      </c>
      <c r="D37" s="47">
        <f>95.03</f>
        <v>95.03</v>
      </c>
      <c r="E37" s="47">
        <f>178.3</f>
        <v>178.3</v>
      </c>
      <c r="H37" s="103"/>
    </row>
    <row r="38" spans="1:8" ht="15">
      <c r="A38" s="46" t="s">
        <v>157</v>
      </c>
      <c r="B38" s="48" t="s">
        <v>142</v>
      </c>
      <c r="C38" s="46" t="s">
        <v>5</v>
      </c>
      <c r="D38" s="47">
        <f>12.53</f>
        <v>12.53</v>
      </c>
      <c r="E38" s="47"/>
      <c r="H38" s="103"/>
    </row>
    <row r="39" spans="1:8" ht="15">
      <c r="A39" s="50" t="s">
        <v>158</v>
      </c>
      <c r="B39" s="48" t="s">
        <v>159</v>
      </c>
      <c r="C39" s="46" t="s">
        <v>5</v>
      </c>
      <c r="D39" s="47">
        <f>149.98</f>
        <v>149.98</v>
      </c>
      <c r="E39" s="47">
        <v>152.4</v>
      </c>
      <c r="H39" s="103"/>
    </row>
    <row r="40" spans="1:8" ht="15">
      <c r="A40" s="50" t="s">
        <v>160</v>
      </c>
      <c r="B40" s="48" t="s">
        <v>20</v>
      </c>
      <c r="C40" s="46" t="s">
        <v>5</v>
      </c>
      <c r="D40" s="47">
        <v>2868.12</v>
      </c>
      <c r="E40" s="47">
        <f>8.6+4+102.4+1358.2+410.8+247.8+123.2+34+13+1.1+2.5</f>
        <v>2305.6</v>
      </c>
      <c r="H40" s="103"/>
    </row>
    <row r="41" spans="1:8" ht="15">
      <c r="A41" s="50" t="s">
        <v>161</v>
      </c>
      <c r="B41" s="48" t="s">
        <v>41</v>
      </c>
      <c r="C41" s="46" t="s">
        <v>5</v>
      </c>
      <c r="D41" s="47">
        <v>1259.39</v>
      </c>
      <c r="E41" s="47">
        <f>648.5+166.9+333.5</f>
        <v>1148.9</v>
      </c>
      <c r="H41" s="103"/>
    </row>
    <row r="42" spans="1:8" ht="15">
      <c r="A42" s="50" t="s">
        <v>162</v>
      </c>
      <c r="B42" s="48" t="s">
        <v>53</v>
      </c>
      <c r="C42" s="46" t="s">
        <v>5</v>
      </c>
      <c r="D42" s="47">
        <f>62.97</f>
        <v>62.97</v>
      </c>
      <c r="E42" s="47">
        <f>42.9+58.4</f>
        <v>101.3</v>
      </c>
      <c r="H42" s="103"/>
    </row>
    <row r="43" spans="1:8" ht="15">
      <c r="A43" s="50" t="s">
        <v>163</v>
      </c>
      <c r="B43" s="48" t="s">
        <v>22</v>
      </c>
      <c r="C43" s="46" t="s">
        <v>5</v>
      </c>
      <c r="D43" s="47">
        <f>435.06</f>
        <v>435.06</v>
      </c>
      <c r="E43" s="47">
        <f>38+237+39.3+59.6</f>
        <v>373.90000000000003</v>
      </c>
      <c r="H43" s="103"/>
    </row>
    <row r="44" spans="1:8" ht="30">
      <c r="A44" s="50" t="s">
        <v>164</v>
      </c>
      <c r="B44" s="48" t="s">
        <v>165</v>
      </c>
      <c r="C44" s="46" t="s">
        <v>5</v>
      </c>
      <c r="D44" s="47">
        <f>1446.01</f>
        <v>1446.01</v>
      </c>
      <c r="E44" s="47">
        <f>744.4+176.4+34.1+3</f>
        <v>957.9</v>
      </c>
      <c r="H44" s="103"/>
    </row>
    <row r="45" spans="1:8" ht="45">
      <c r="A45" s="50" t="s">
        <v>166</v>
      </c>
      <c r="B45" s="48" t="s">
        <v>167</v>
      </c>
      <c r="C45" s="46" t="s">
        <v>5</v>
      </c>
      <c r="D45" s="47">
        <f>219.78</f>
        <v>219.78</v>
      </c>
      <c r="E45" s="47">
        <f>19.6+67.5+15.2+65.3+142.9</f>
        <v>310.5</v>
      </c>
      <c r="H45" s="103"/>
    </row>
    <row r="46" spans="1:8" ht="15">
      <c r="A46" s="50" t="s">
        <v>168</v>
      </c>
      <c r="B46" s="48" t="s">
        <v>21</v>
      </c>
      <c r="C46" s="46" t="s">
        <v>5</v>
      </c>
      <c r="D46" s="47">
        <v>114.49</v>
      </c>
      <c r="E46" s="47">
        <f>51.5</f>
        <v>51.5</v>
      </c>
      <c r="H46" s="103"/>
    </row>
    <row r="47" spans="1:8" ht="15">
      <c r="A47" s="50" t="s">
        <v>169</v>
      </c>
      <c r="B47" s="48" t="s">
        <v>170</v>
      </c>
      <c r="C47" s="46" t="s">
        <v>5</v>
      </c>
      <c r="D47" s="47">
        <f>32.5</f>
        <v>32.5</v>
      </c>
      <c r="E47" s="47">
        <v>21.4</v>
      </c>
      <c r="H47" s="103"/>
    </row>
    <row r="48" spans="1:8" ht="30">
      <c r="A48" s="50"/>
      <c r="B48" s="48" t="s">
        <v>277</v>
      </c>
      <c r="C48" s="46"/>
      <c r="D48" s="47"/>
      <c r="E48" s="47">
        <v>105</v>
      </c>
      <c r="H48" s="103"/>
    </row>
    <row r="49" spans="1:8" ht="15">
      <c r="A49" s="43" t="s">
        <v>171</v>
      </c>
      <c r="B49" s="44" t="s">
        <v>25</v>
      </c>
      <c r="C49" s="43" t="s">
        <v>5</v>
      </c>
      <c r="D49" s="45">
        <f>D5+D29</f>
        <v>122238.56999999998</v>
      </c>
      <c r="E49" s="45">
        <f>E5+E29</f>
        <v>100365.20000000001</v>
      </c>
      <c r="H49" s="103"/>
    </row>
    <row r="50" spans="1:8" ht="15">
      <c r="A50" s="43" t="s">
        <v>172</v>
      </c>
      <c r="B50" s="44" t="s">
        <v>173</v>
      </c>
      <c r="C50" s="43" t="s">
        <v>5</v>
      </c>
      <c r="D50" s="45">
        <v>0</v>
      </c>
      <c r="E50" s="45">
        <f>E53-E49</f>
        <v>21010.899999999994</v>
      </c>
      <c r="H50" s="103"/>
    </row>
    <row r="51" spans="1:8" ht="28.5">
      <c r="A51" s="43"/>
      <c r="B51" s="44" t="s">
        <v>174</v>
      </c>
      <c r="C51" s="43" t="s">
        <v>5</v>
      </c>
      <c r="D51" s="45">
        <v>-2829.8</v>
      </c>
      <c r="E51" s="45">
        <v>0</v>
      </c>
      <c r="H51" s="103"/>
    </row>
    <row r="52" spans="1:8" ht="28.5">
      <c r="A52" s="43" t="s">
        <v>175</v>
      </c>
      <c r="B52" s="44" t="s">
        <v>176</v>
      </c>
      <c r="C52" s="43" t="s">
        <v>5</v>
      </c>
      <c r="D52" s="45">
        <v>-364.68</v>
      </c>
      <c r="E52" s="45">
        <v>0</v>
      </c>
      <c r="H52" s="103"/>
    </row>
    <row r="53" spans="1:8" ht="15">
      <c r="A53" s="43" t="s">
        <v>177</v>
      </c>
      <c r="B53" s="44" t="s">
        <v>29</v>
      </c>
      <c r="C53" s="43" t="s">
        <v>5</v>
      </c>
      <c r="D53" s="45">
        <f>D49+D51+D52</f>
        <v>119044.08999999998</v>
      </c>
      <c r="E53" s="45">
        <v>121376.1</v>
      </c>
      <c r="H53" s="103"/>
    </row>
    <row r="54" spans="1:8" ht="15">
      <c r="A54" s="43" t="s">
        <v>178</v>
      </c>
      <c r="B54" s="44" t="s">
        <v>179</v>
      </c>
      <c r="C54" s="43" t="s">
        <v>180</v>
      </c>
      <c r="D54" s="45">
        <v>186.21</v>
      </c>
      <c r="E54" s="45">
        <v>190.23</v>
      </c>
      <c r="H54" s="103"/>
    </row>
    <row r="55" spans="1:8" ht="28.5">
      <c r="A55" s="43" t="s">
        <v>178</v>
      </c>
      <c r="B55" s="44" t="s">
        <v>71</v>
      </c>
      <c r="C55" s="43" t="s">
        <v>72</v>
      </c>
      <c r="D55" s="45">
        <v>14</v>
      </c>
      <c r="E55" s="45">
        <v>4.07</v>
      </c>
      <c r="H55" s="103"/>
    </row>
    <row r="56" spans="1:8" ht="28.5">
      <c r="A56" s="43" t="s">
        <v>181</v>
      </c>
      <c r="B56" s="44" t="s">
        <v>182</v>
      </c>
      <c r="C56" s="43" t="s">
        <v>279</v>
      </c>
      <c r="D56" s="45" t="s">
        <v>183</v>
      </c>
      <c r="E56" s="114" t="s">
        <v>281</v>
      </c>
      <c r="H56" s="103"/>
    </row>
    <row r="57" spans="1:5" ht="18.75" customHeight="1">
      <c r="A57" s="94" t="s">
        <v>37</v>
      </c>
      <c r="B57" s="108" t="s">
        <v>278</v>
      </c>
      <c r="C57" s="61" t="s">
        <v>280</v>
      </c>
      <c r="D57" s="109">
        <v>656.46</v>
      </c>
      <c r="E57" s="109">
        <v>527.6</v>
      </c>
    </row>
    <row r="58" spans="1:5" ht="57.75" customHeight="1">
      <c r="A58" s="95"/>
      <c r="B58" s="96" t="s">
        <v>257</v>
      </c>
      <c r="C58" s="97"/>
      <c r="D58" s="97"/>
      <c r="E58" s="98" t="s">
        <v>184</v>
      </c>
    </row>
    <row r="59" spans="1:15" ht="15.75">
      <c r="A59" s="95"/>
      <c r="B59" s="96"/>
      <c r="C59" s="97"/>
      <c r="D59" s="97"/>
      <c r="E59" s="98"/>
      <c r="M59" s="107"/>
      <c r="N59" s="107"/>
      <c r="O59" s="107"/>
    </row>
    <row r="60" spans="1:15" ht="17.25" customHeight="1">
      <c r="A60" s="99"/>
      <c r="B60" s="96" t="s">
        <v>258</v>
      </c>
      <c r="C60" s="97"/>
      <c r="D60" s="97"/>
      <c r="E60" s="98" t="s">
        <v>185</v>
      </c>
      <c r="M60" s="107"/>
      <c r="N60" s="107"/>
      <c r="O60" s="107"/>
    </row>
    <row r="61" spans="1:2" ht="33.75" customHeight="1">
      <c r="A61" s="112" t="s">
        <v>186</v>
      </c>
      <c r="B61" s="113"/>
    </row>
    <row r="62" spans="1:2" ht="15">
      <c r="A62" s="124">
        <v>87112534830</v>
      </c>
      <c r="B62" s="124"/>
    </row>
  </sheetData>
  <sheetProtection/>
  <mergeCells count="7">
    <mergeCell ref="A62:B62"/>
    <mergeCell ref="C1:E1"/>
    <mergeCell ref="A2:E2"/>
    <mergeCell ref="A3:A4"/>
    <mergeCell ref="B3:B4"/>
    <mergeCell ref="C3:C4"/>
    <mergeCell ref="D3:D4"/>
  </mergeCells>
  <printOptions/>
  <pageMargins left="0.7" right="0.2" top="0.75" bottom="0.27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4.7109375" style="0" customWidth="1"/>
    <col min="2" max="2" width="36.140625" style="0" customWidth="1"/>
    <col min="3" max="3" width="12.28125" style="0" customWidth="1"/>
    <col min="4" max="4" width="15.28125" style="0" customWidth="1"/>
    <col min="5" max="5" width="20.57421875" style="0" customWidth="1"/>
  </cols>
  <sheetData>
    <row r="1" spans="1:5" ht="14.25" customHeight="1">
      <c r="A1" s="55"/>
      <c r="B1" s="56"/>
      <c r="C1" s="55"/>
      <c r="D1" s="135" t="s">
        <v>283</v>
      </c>
      <c r="E1" s="136"/>
    </row>
    <row r="2" spans="1:5" ht="73.5" customHeight="1">
      <c r="A2" s="126" t="s">
        <v>284</v>
      </c>
      <c r="B2" s="126"/>
      <c r="C2" s="126"/>
      <c r="D2" s="126"/>
      <c r="E2" s="126"/>
    </row>
    <row r="3" spans="1:5" ht="15">
      <c r="A3" s="137" t="s">
        <v>0</v>
      </c>
      <c r="B3" s="140" t="s">
        <v>189</v>
      </c>
      <c r="C3" s="140" t="s">
        <v>190</v>
      </c>
      <c r="D3" s="140" t="s">
        <v>191</v>
      </c>
      <c r="E3" s="140" t="s">
        <v>266</v>
      </c>
    </row>
    <row r="4" spans="1:5" ht="15">
      <c r="A4" s="138"/>
      <c r="B4" s="141"/>
      <c r="C4" s="141"/>
      <c r="D4" s="141"/>
      <c r="E4" s="141"/>
    </row>
    <row r="5" spans="1:5" ht="15">
      <c r="A5" s="138"/>
      <c r="B5" s="141"/>
      <c r="C5" s="141"/>
      <c r="D5" s="141"/>
      <c r="E5" s="141"/>
    </row>
    <row r="6" spans="1:5" ht="15">
      <c r="A6" s="139"/>
      <c r="B6" s="142"/>
      <c r="C6" s="142"/>
      <c r="D6" s="142"/>
      <c r="E6" s="142"/>
    </row>
    <row r="7" spans="1:5" ht="15">
      <c r="A7" s="57">
        <v>1</v>
      </c>
      <c r="B7" s="57">
        <v>2</v>
      </c>
      <c r="C7" s="57">
        <v>3</v>
      </c>
      <c r="D7" s="57">
        <v>4</v>
      </c>
      <c r="E7" s="58">
        <v>5</v>
      </c>
    </row>
    <row r="8" spans="1:7" ht="25.5">
      <c r="A8" s="59" t="s">
        <v>120</v>
      </c>
      <c r="B8" s="60" t="s">
        <v>192</v>
      </c>
      <c r="C8" s="61" t="s">
        <v>193</v>
      </c>
      <c r="D8" s="62">
        <f>D9+D16+D19+D20+D30+D31</f>
        <v>73580.17</v>
      </c>
      <c r="E8" s="62">
        <f>E9+E16+E19+E20+E30+E31</f>
        <v>75691.59999999999</v>
      </c>
      <c r="G8" s="104"/>
    </row>
    <row r="9" spans="1:7" ht="26.25">
      <c r="A9" s="59">
        <v>1</v>
      </c>
      <c r="B9" s="64" t="s">
        <v>194</v>
      </c>
      <c r="C9" s="65" t="s">
        <v>193</v>
      </c>
      <c r="D9" s="66">
        <f>D10+D11+D12+D13+D14+D15</f>
        <v>28109.9</v>
      </c>
      <c r="E9" s="67">
        <f>E10+E11+E12+E13+E14+E15</f>
        <v>30659.5</v>
      </c>
      <c r="G9" s="104"/>
    </row>
    <row r="10" spans="1:7" ht="15">
      <c r="A10" s="68" t="s">
        <v>42</v>
      </c>
      <c r="B10" s="69" t="s">
        <v>195</v>
      </c>
      <c r="C10" s="61" t="s">
        <v>193</v>
      </c>
      <c r="D10" s="70">
        <v>1642.51</v>
      </c>
      <c r="E10" s="71">
        <v>698.8</v>
      </c>
      <c r="G10" s="105"/>
    </row>
    <row r="11" spans="1:7" ht="15">
      <c r="A11" s="68" t="s">
        <v>43</v>
      </c>
      <c r="B11" s="69" t="s">
        <v>196</v>
      </c>
      <c r="C11" s="65" t="s">
        <v>193</v>
      </c>
      <c r="D11" s="70">
        <v>4785.04</v>
      </c>
      <c r="E11" s="71">
        <v>7874.4</v>
      </c>
      <c r="G11" s="103"/>
    </row>
    <row r="12" spans="1:7" ht="15">
      <c r="A12" s="68" t="s">
        <v>44</v>
      </c>
      <c r="B12" s="69" t="s">
        <v>197</v>
      </c>
      <c r="C12" s="65" t="s">
        <v>193</v>
      </c>
      <c r="D12" s="70">
        <v>337.3</v>
      </c>
      <c r="E12" s="71">
        <v>178.6</v>
      </c>
      <c r="G12" s="105"/>
    </row>
    <row r="13" spans="1:7" ht="15">
      <c r="A13" s="68" t="s">
        <v>45</v>
      </c>
      <c r="B13" s="69" t="s">
        <v>198</v>
      </c>
      <c r="C13" s="65" t="s">
        <v>193</v>
      </c>
      <c r="D13" s="70">
        <v>207.16</v>
      </c>
      <c r="E13" s="71">
        <v>347.2</v>
      </c>
      <c r="G13" s="103"/>
    </row>
    <row r="14" spans="1:7" ht="15">
      <c r="A14" s="68" t="s">
        <v>80</v>
      </c>
      <c r="B14" s="69" t="s">
        <v>129</v>
      </c>
      <c r="C14" s="65" t="s">
        <v>193</v>
      </c>
      <c r="D14" s="70">
        <v>19281.89</v>
      </c>
      <c r="E14" s="71">
        <v>19347.3</v>
      </c>
      <c r="G14" s="103"/>
    </row>
    <row r="15" spans="1:7" ht="15">
      <c r="A15" s="68" t="s">
        <v>199</v>
      </c>
      <c r="B15" s="72" t="s">
        <v>200</v>
      </c>
      <c r="C15" s="65" t="s">
        <v>193</v>
      </c>
      <c r="D15" s="70">
        <v>1856</v>
      </c>
      <c r="E15" s="71">
        <v>2213.2</v>
      </c>
      <c r="G15" s="103"/>
    </row>
    <row r="16" spans="1:7" ht="15">
      <c r="A16" s="59" t="s">
        <v>201</v>
      </c>
      <c r="B16" s="64" t="s">
        <v>202</v>
      </c>
      <c r="C16" s="61" t="s">
        <v>193</v>
      </c>
      <c r="D16" s="62">
        <f>D17+D18</f>
        <v>19130.8</v>
      </c>
      <c r="E16" s="63">
        <f>E17+E18</f>
        <v>12419.9</v>
      </c>
      <c r="G16" s="104"/>
    </row>
    <row r="17" spans="1:7" ht="26.25">
      <c r="A17" s="68" t="s">
        <v>46</v>
      </c>
      <c r="B17" s="72" t="s">
        <v>203</v>
      </c>
      <c r="C17" s="65" t="s">
        <v>193</v>
      </c>
      <c r="D17" s="70">
        <v>17407.46</v>
      </c>
      <c r="E17" s="73">
        <v>11272.4</v>
      </c>
      <c r="G17" s="103"/>
    </row>
    <row r="18" spans="1:7" ht="15">
      <c r="A18" s="68" t="s">
        <v>47</v>
      </c>
      <c r="B18" s="72" t="s">
        <v>204</v>
      </c>
      <c r="C18" s="65" t="s">
        <v>193</v>
      </c>
      <c r="D18" s="70">
        <v>1723.34</v>
      </c>
      <c r="E18" s="73">
        <v>1147.5</v>
      </c>
      <c r="G18" s="103"/>
    </row>
    <row r="19" spans="1:7" ht="15">
      <c r="A19" s="74" t="s">
        <v>205</v>
      </c>
      <c r="B19" s="75" t="s">
        <v>19</v>
      </c>
      <c r="C19" s="61" t="s">
        <v>193</v>
      </c>
      <c r="D19" s="66">
        <v>22903.93</v>
      </c>
      <c r="E19" s="63">
        <v>27924.6</v>
      </c>
      <c r="G19" s="104"/>
    </row>
    <row r="20" spans="1:7" ht="15">
      <c r="A20" s="59" t="s">
        <v>206</v>
      </c>
      <c r="B20" s="75" t="s">
        <v>135</v>
      </c>
      <c r="C20" s="61" t="s">
        <v>193</v>
      </c>
      <c r="D20" s="76">
        <f>D22+D23+D24+D25+D26</f>
        <v>3153.3600000000006</v>
      </c>
      <c r="E20" s="77">
        <f>E22+E23+E24+E25+E26+E27+E28+E29</f>
        <v>4637.7</v>
      </c>
      <c r="G20" s="104"/>
    </row>
    <row r="21" spans="1:7" ht="15">
      <c r="A21" s="68"/>
      <c r="B21" s="69" t="s">
        <v>207</v>
      </c>
      <c r="C21" s="65"/>
      <c r="D21" s="65"/>
      <c r="E21" s="73"/>
      <c r="G21" s="103"/>
    </row>
    <row r="22" spans="1:7" ht="15">
      <c r="A22" s="68" t="s">
        <v>48</v>
      </c>
      <c r="B22" s="78" t="s">
        <v>112</v>
      </c>
      <c r="C22" s="65" t="s">
        <v>193</v>
      </c>
      <c r="D22" s="79">
        <v>1359.09</v>
      </c>
      <c r="E22" s="80">
        <v>835.6</v>
      </c>
      <c r="G22" s="103"/>
    </row>
    <row r="23" spans="1:7" ht="25.5">
      <c r="A23" s="68" t="s">
        <v>208</v>
      </c>
      <c r="B23" s="81" t="s">
        <v>209</v>
      </c>
      <c r="C23" s="65" t="s">
        <v>193</v>
      </c>
      <c r="D23" s="79">
        <v>164.93</v>
      </c>
      <c r="E23" s="80">
        <v>57.2</v>
      </c>
      <c r="G23" s="105"/>
    </row>
    <row r="24" spans="1:7" ht="15">
      <c r="A24" s="68" t="s">
        <v>210</v>
      </c>
      <c r="B24" s="81" t="s">
        <v>41</v>
      </c>
      <c r="C24" s="65"/>
      <c r="D24" s="79">
        <v>1429.2</v>
      </c>
      <c r="E24" s="80">
        <v>3227.4</v>
      </c>
      <c r="G24" s="103"/>
    </row>
    <row r="25" spans="1:7" ht="15">
      <c r="A25" s="68" t="s">
        <v>211</v>
      </c>
      <c r="B25" s="81" t="s">
        <v>212</v>
      </c>
      <c r="C25" s="65" t="s">
        <v>193</v>
      </c>
      <c r="D25" s="79">
        <v>92.28</v>
      </c>
      <c r="E25" s="79">
        <v>75</v>
      </c>
      <c r="G25" s="103"/>
    </row>
    <row r="26" spans="1:7" ht="25.5">
      <c r="A26" s="68" t="s">
        <v>213</v>
      </c>
      <c r="B26" s="81" t="s">
        <v>214</v>
      </c>
      <c r="C26" s="65" t="s">
        <v>193</v>
      </c>
      <c r="D26" s="79">
        <v>107.86</v>
      </c>
      <c r="E26" s="82">
        <v>91.3</v>
      </c>
      <c r="G26" s="103"/>
    </row>
    <row r="27" spans="1:7" ht="15">
      <c r="A27" s="68" t="s">
        <v>270</v>
      </c>
      <c r="B27" s="81" t="s">
        <v>273</v>
      </c>
      <c r="C27" s="65" t="s">
        <v>193</v>
      </c>
      <c r="D27" s="79"/>
      <c r="E27" s="82">
        <v>93.5</v>
      </c>
      <c r="G27" s="103"/>
    </row>
    <row r="28" spans="1:7" ht="15">
      <c r="A28" s="68" t="s">
        <v>271</v>
      </c>
      <c r="B28" s="81" t="s">
        <v>274</v>
      </c>
      <c r="C28" s="65" t="s">
        <v>193</v>
      </c>
      <c r="D28" s="79"/>
      <c r="E28" s="82">
        <v>11.3</v>
      </c>
      <c r="G28" s="103"/>
    </row>
    <row r="29" spans="1:7" ht="15">
      <c r="A29" s="68" t="s">
        <v>272</v>
      </c>
      <c r="B29" s="81" t="s">
        <v>275</v>
      </c>
      <c r="C29" s="65" t="s">
        <v>193</v>
      </c>
      <c r="D29" s="79"/>
      <c r="E29" s="82">
        <v>246.4</v>
      </c>
      <c r="G29" s="103"/>
    </row>
    <row r="30" spans="1:7" ht="15">
      <c r="A30" s="59" t="s">
        <v>215</v>
      </c>
      <c r="B30" s="83" t="s">
        <v>216</v>
      </c>
      <c r="C30" s="65"/>
      <c r="D30" s="76">
        <v>282.18</v>
      </c>
      <c r="E30" s="76">
        <v>49.9</v>
      </c>
      <c r="G30" s="106"/>
    </row>
    <row r="31" spans="1:7" ht="15">
      <c r="A31" s="59" t="s">
        <v>217</v>
      </c>
      <c r="B31" s="75" t="s">
        <v>11</v>
      </c>
      <c r="C31" s="61" t="s">
        <v>193</v>
      </c>
      <c r="D31" s="84">
        <f>D33+D34</f>
        <v>0</v>
      </c>
      <c r="E31" s="84">
        <f>E33+E34</f>
        <v>0</v>
      </c>
      <c r="G31" s="104"/>
    </row>
    <row r="32" spans="1:7" ht="15">
      <c r="A32" s="68"/>
      <c r="B32" s="69" t="s">
        <v>123</v>
      </c>
      <c r="C32" s="65"/>
      <c r="D32" s="82"/>
      <c r="E32" s="82"/>
      <c r="G32" s="103"/>
    </row>
    <row r="33" spans="1:7" ht="26.25">
      <c r="A33" s="68" t="s">
        <v>91</v>
      </c>
      <c r="B33" s="72" t="s">
        <v>218</v>
      </c>
      <c r="C33" s="65" t="s">
        <v>193</v>
      </c>
      <c r="D33" s="82">
        <v>0</v>
      </c>
      <c r="E33" s="82"/>
      <c r="G33" s="103"/>
    </row>
    <row r="34" spans="1:7" ht="25.5">
      <c r="A34" s="68" t="s">
        <v>92</v>
      </c>
      <c r="B34" s="85" t="s">
        <v>219</v>
      </c>
      <c r="C34" s="65" t="s">
        <v>193</v>
      </c>
      <c r="D34" s="82">
        <v>0</v>
      </c>
      <c r="E34" s="82"/>
      <c r="G34" s="103"/>
    </row>
    <row r="35" spans="1:7" ht="15">
      <c r="A35" s="59" t="s">
        <v>16</v>
      </c>
      <c r="B35" s="60" t="s">
        <v>220</v>
      </c>
      <c r="C35" s="61" t="s">
        <v>193</v>
      </c>
      <c r="D35" s="66">
        <f>D36</f>
        <v>61955.58999999999</v>
      </c>
      <c r="E35" s="67">
        <f>E36</f>
        <v>50912.09999999999</v>
      </c>
      <c r="G35" s="104"/>
    </row>
    <row r="36" spans="1:7" ht="25.5">
      <c r="A36" s="59" t="s">
        <v>221</v>
      </c>
      <c r="B36" s="60" t="s">
        <v>222</v>
      </c>
      <c r="C36" s="61" t="s">
        <v>193</v>
      </c>
      <c r="D36" s="62">
        <f>D37+D38+D39+D40+D41+D42+D43+D44+D45+D46+D47+D48+D49+D50+D51+D52</f>
        <v>61955.58999999999</v>
      </c>
      <c r="E36" s="67">
        <f>E37+E38+E39+E40+E41+E42+E43+E44+E45+E46+E47+E48+E49+E50+E51+E52</f>
        <v>50912.09999999999</v>
      </c>
      <c r="G36" s="104"/>
    </row>
    <row r="37" spans="1:7" ht="25.5">
      <c r="A37" s="68" t="s">
        <v>223</v>
      </c>
      <c r="B37" s="81" t="s">
        <v>224</v>
      </c>
      <c r="C37" s="65" t="s">
        <v>193</v>
      </c>
      <c r="D37" s="79">
        <v>36902.1</v>
      </c>
      <c r="E37" s="82">
        <v>28878.3</v>
      </c>
      <c r="G37" s="103"/>
    </row>
    <row r="38" spans="1:7" ht="15">
      <c r="A38" s="68" t="s">
        <v>225</v>
      </c>
      <c r="B38" s="86" t="s">
        <v>204</v>
      </c>
      <c r="C38" s="87" t="s">
        <v>193</v>
      </c>
      <c r="D38" s="88">
        <v>3653.31</v>
      </c>
      <c r="E38" s="89">
        <v>2991.3</v>
      </c>
      <c r="G38" s="103"/>
    </row>
    <row r="39" spans="1:7" ht="15">
      <c r="A39" s="68" t="s">
        <v>226</v>
      </c>
      <c r="B39" s="81" t="s">
        <v>227</v>
      </c>
      <c r="C39" s="65" t="s">
        <v>193</v>
      </c>
      <c r="D39" s="79">
        <v>3579.16</v>
      </c>
      <c r="E39" s="82">
        <v>2827.1</v>
      </c>
      <c r="G39" s="103"/>
    </row>
    <row r="40" spans="1:7" ht="15">
      <c r="A40" s="68" t="s">
        <v>228</v>
      </c>
      <c r="B40" s="81" t="s">
        <v>19</v>
      </c>
      <c r="C40" s="65" t="s">
        <v>193</v>
      </c>
      <c r="D40" s="79">
        <v>983.4</v>
      </c>
      <c r="E40" s="82">
        <v>2084</v>
      </c>
      <c r="G40" s="103"/>
    </row>
    <row r="41" spans="1:7" ht="15">
      <c r="A41" s="68" t="s">
        <v>229</v>
      </c>
      <c r="B41" s="81" t="s">
        <v>230</v>
      </c>
      <c r="C41" s="65" t="s">
        <v>193</v>
      </c>
      <c r="D41" s="79">
        <v>629.96</v>
      </c>
      <c r="E41" s="82">
        <v>357.2</v>
      </c>
      <c r="G41" s="105"/>
    </row>
    <row r="42" spans="1:7" ht="15">
      <c r="A42" s="68" t="s">
        <v>231</v>
      </c>
      <c r="B42" s="81" t="s">
        <v>232</v>
      </c>
      <c r="C42" s="65" t="s">
        <v>193</v>
      </c>
      <c r="D42" s="79">
        <v>3339</v>
      </c>
      <c r="E42" s="82">
        <v>4793.2</v>
      </c>
      <c r="G42" s="103"/>
    </row>
    <row r="43" spans="1:7" ht="15">
      <c r="A43" s="68" t="s">
        <v>233</v>
      </c>
      <c r="B43" s="81" t="s">
        <v>234</v>
      </c>
      <c r="C43" s="65" t="s">
        <v>193</v>
      </c>
      <c r="D43" s="79">
        <v>153.15</v>
      </c>
      <c r="E43" s="82">
        <f>131.7+55.5</f>
        <v>187.2</v>
      </c>
      <c r="G43" s="103"/>
    </row>
    <row r="44" spans="1:7" ht="15">
      <c r="A44" s="68" t="s">
        <v>235</v>
      </c>
      <c r="B44" s="81" t="s">
        <v>170</v>
      </c>
      <c r="C44" s="65" t="s">
        <v>193</v>
      </c>
      <c r="D44" s="79">
        <v>59.88</v>
      </c>
      <c r="E44" s="82">
        <v>21.4</v>
      </c>
      <c r="G44" s="105"/>
    </row>
    <row r="45" spans="1:7" ht="25.5">
      <c r="A45" s="68" t="s">
        <v>236</v>
      </c>
      <c r="B45" s="81" t="s">
        <v>54</v>
      </c>
      <c r="C45" s="65" t="s">
        <v>193</v>
      </c>
      <c r="D45" s="79">
        <v>1502.55</v>
      </c>
      <c r="E45" s="82">
        <v>888.7</v>
      </c>
      <c r="G45" s="105"/>
    </row>
    <row r="46" spans="1:7" ht="15">
      <c r="A46" s="68" t="s">
        <v>237</v>
      </c>
      <c r="B46" s="81" t="s">
        <v>238</v>
      </c>
      <c r="C46" s="65" t="s">
        <v>193</v>
      </c>
      <c r="D46" s="79">
        <v>5863.73</v>
      </c>
      <c r="E46" s="82">
        <v>4390.4</v>
      </c>
      <c r="G46" s="103"/>
    </row>
    <row r="47" spans="1:7" ht="15">
      <c r="A47" s="68" t="s">
        <v>239</v>
      </c>
      <c r="B47" s="81" t="s">
        <v>240</v>
      </c>
      <c r="C47" s="65" t="s">
        <v>193</v>
      </c>
      <c r="D47" s="79">
        <v>147.18</v>
      </c>
      <c r="E47" s="82">
        <v>343.4</v>
      </c>
      <c r="G47" s="103"/>
    </row>
    <row r="48" spans="1:7" ht="15">
      <c r="A48" s="68" t="s">
        <v>241</v>
      </c>
      <c r="B48" s="81" t="s">
        <v>112</v>
      </c>
      <c r="C48" s="65" t="s">
        <v>193</v>
      </c>
      <c r="D48" s="79">
        <v>59.08</v>
      </c>
      <c r="E48" s="82">
        <v>144.4</v>
      </c>
      <c r="G48" s="103"/>
    </row>
    <row r="49" spans="1:7" ht="15">
      <c r="A49" s="68" t="s">
        <v>242</v>
      </c>
      <c r="B49" s="81" t="s">
        <v>243</v>
      </c>
      <c r="C49" s="65" t="s">
        <v>193</v>
      </c>
      <c r="D49" s="79">
        <v>891.18</v>
      </c>
      <c r="E49" s="82">
        <v>702</v>
      </c>
      <c r="G49" s="103"/>
    </row>
    <row r="50" spans="1:7" ht="25.5">
      <c r="A50" s="68" t="s">
        <v>244</v>
      </c>
      <c r="B50" s="81" t="s">
        <v>245</v>
      </c>
      <c r="C50" s="65" t="s">
        <v>193</v>
      </c>
      <c r="D50" s="79">
        <v>515.49</v>
      </c>
      <c r="E50" s="82">
        <v>1036.9</v>
      </c>
      <c r="G50" s="103"/>
    </row>
    <row r="51" spans="1:7" ht="15">
      <c r="A51" s="68" t="s">
        <v>246</v>
      </c>
      <c r="B51" s="81" t="s">
        <v>23</v>
      </c>
      <c r="C51" s="65" t="s">
        <v>193</v>
      </c>
      <c r="D51" s="79">
        <v>3676.42</v>
      </c>
      <c r="E51" s="82">
        <v>968.5</v>
      </c>
      <c r="G51" s="103"/>
    </row>
    <row r="52" spans="1:7" ht="15">
      <c r="A52" s="68" t="s">
        <v>247</v>
      </c>
      <c r="B52" s="81" t="s">
        <v>248</v>
      </c>
      <c r="C52" s="65" t="s">
        <v>193</v>
      </c>
      <c r="D52" s="82"/>
      <c r="E52" s="82">
        <f>E53+E54+E55+E56</f>
        <v>298.1</v>
      </c>
      <c r="G52" s="103"/>
    </row>
    <row r="53" spans="1:7" ht="15">
      <c r="A53" s="90"/>
      <c r="B53" s="91" t="s">
        <v>249</v>
      </c>
      <c r="C53" s="65"/>
      <c r="D53" s="92"/>
      <c r="E53" s="92">
        <v>56.7</v>
      </c>
      <c r="G53" s="103"/>
    </row>
    <row r="54" spans="1:7" ht="15">
      <c r="A54" s="90"/>
      <c r="B54" s="91" t="s">
        <v>276</v>
      </c>
      <c r="C54" s="65"/>
      <c r="D54" s="92"/>
      <c r="E54" s="92">
        <v>56.9</v>
      </c>
      <c r="G54" s="103"/>
    </row>
    <row r="55" spans="1:7" ht="15">
      <c r="A55" s="90"/>
      <c r="B55" s="91" t="s">
        <v>250</v>
      </c>
      <c r="C55" s="65"/>
      <c r="D55" s="92"/>
      <c r="E55" s="92">
        <v>105</v>
      </c>
      <c r="G55" s="103"/>
    </row>
    <row r="56" spans="1:7" ht="15">
      <c r="A56" s="90"/>
      <c r="B56" s="91" t="s">
        <v>251</v>
      </c>
      <c r="C56" s="65"/>
      <c r="D56" s="92"/>
      <c r="E56" s="92">
        <v>79.5</v>
      </c>
      <c r="G56" s="103"/>
    </row>
    <row r="57" spans="1:7" ht="15">
      <c r="A57" s="59" t="s">
        <v>24</v>
      </c>
      <c r="B57" s="60" t="s">
        <v>252</v>
      </c>
      <c r="C57" s="61" t="s">
        <v>193</v>
      </c>
      <c r="D57" s="66">
        <f>D8+D35</f>
        <v>135535.75999999998</v>
      </c>
      <c r="E57" s="67">
        <f>E8+E35</f>
        <v>126603.69999999998</v>
      </c>
      <c r="G57" s="104"/>
    </row>
    <row r="58" spans="1:7" ht="15">
      <c r="A58" s="59" t="s">
        <v>27</v>
      </c>
      <c r="B58" s="60" t="s">
        <v>253</v>
      </c>
      <c r="C58" s="61"/>
      <c r="D58" s="66">
        <f>D59-D57</f>
        <v>0</v>
      </c>
      <c r="E58" s="67">
        <f>E59-E57</f>
        <v>8929.200000000012</v>
      </c>
      <c r="G58" s="104"/>
    </row>
    <row r="59" spans="1:7" ht="15">
      <c r="A59" s="93" t="s">
        <v>28</v>
      </c>
      <c r="B59" s="60" t="s">
        <v>29</v>
      </c>
      <c r="C59" s="61" t="s">
        <v>193</v>
      </c>
      <c r="D59" s="66">
        <f>D57</f>
        <v>135535.75999999998</v>
      </c>
      <c r="E59" s="66">
        <v>135532.9</v>
      </c>
      <c r="G59" s="104"/>
    </row>
    <row r="60" spans="1:7" ht="15">
      <c r="A60" s="131" t="s">
        <v>31</v>
      </c>
      <c r="B60" s="133" t="s">
        <v>254</v>
      </c>
      <c r="C60" s="65" t="s">
        <v>255</v>
      </c>
      <c r="D60" s="79">
        <v>87.44</v>
      </c>
      <c r="E60" s="79">
        <v>94.508</v>
      </c>
      <c r="G60" s="104"/>
    </row>
    <row r="61" spans="1:7" ht="15">
      <c r="A61" s="132"/>
      <c r="B61" s="134"/>
      <c r="C61" s="65" t="s">
        <v>193</v>
      </c>
      <c r="D61" s="79">
        <f>D57</f>
        <v>135535.75999999998</v>
      </c>
      <c r="E61" s="79">
        <f>E57</f>
        <v>126603.69999999998</v>
      </c>
      <c r="G61" s="103"/>
    </row>
    <row r="62" spans="1:7" ht="15">
      <c r="A62" s="94" t="s">
        <v>34</v>
      </c>
      <c r="B62" s="60" t="s">
        <v>35</v>
      </c>
      <c r="C62" s="61" t="s">
        <v>256</v>
      </c>
      <c r="D62" s="66">
        <f>D57/D60/1000</f>
        <v>1.5500430009149129</v>
      </c>
      <c r="E62" s="66">
        <f>E59/E60/1000</f>
        <v>1.4340891776357558</v>
      </c>
      <c r="G62" s="104"/>
    </row>
    <row r="63" spans="1:7" ht="15">
      <c r="A63" s="94" t="s">
        <v>37</v>
      </c>
      <c r="B63" s="60" t="s">
        <v>278</v>
      </c>
      <c r="C63" s="61" t="s">
        <v>256</v>
      </c>
      <c r="D63" s="66">
        <f>D57/D60/1000</f>
        <v>1.5500430009149129</v>
      </c>
      <c r="E63" s="66">
        <f>E57/E60/1000</f>
        <v>1.339608287129132</v>
      </c>
      <c r="F63" s="130"/>
      <c r="G63" s="130"/>
    </row>
    <row r="64" spans="1:5" ht="33" customHeight="1">
      <c r="A64" s="95"/>
      <c r="B64" s="96" t="s">
        <v>257</v>
      </c>
      <c r="C64" s="97"/>
      <c r="D64" s="97"/>
      <c r="E64" s="98" t="s">
        <v>184</v>
      </c>
    </row>
    <row r="65" spans="1:5" ht="12" customHeight="1">
      <c r="A65" s="95"/>
      <c r="B65" s="96"/>
      <c r="C65" s="97"/>
      <c r="D65" s="97"/>
      <c r="E65" s="98"/>
    </row>
    <row r="66" spans="1:5" ht="15.75">
      <c r="A66" s="99"/>
      <c r="B66" s="96" t="s">
        <v>258</v>
      </c>
      <c r="C66" s="97"/>
      <c r="D66" s="97"/>
      <c r="E66" s="98" t="s">
        <v>185</v>
      </c>
    </row>
    <row r="67" spans="1:5" ht="15.75">
      <c r="A67" s="99"/>
      <c r="B67" s="100" t="s">
        <v>259</v>
      </c>
      <c r="C67" s="99"/>
      <c r="D67" s="99"/>
      <c r="E67" s="99"/>
    </row>
    <row r="68" ht="15">
      <c r="B68" s="110" t="s">
        <v>260</v>
      </c>
    </row>
    <row r="69" spans="2:4" ht="15">
      <c r="B69" s="111" t="s">
        <v>261</v>
      </c>
      <c r="D69" s="101"/>
    </row>
    <row r="70" ht="15">
      <c r="D70" s="101"/>
    </row>
    <row r="73" ht="15">
      <c r="D73" s="102"/>
    </row>
    <row r="74" ht="15">
      <c r="D74" s="102"/>
    </row>
    <row r="75" ht="15">
      <c r="D75" s="102"/>
    </row>
  </sheetData>
  <sheetProtection/>
  <mergeCells count="10">
    <mergeCell ref="F63:G63"/>
    <mergeCell ref="A60:A61"/>
    <mergeCell ref="B60:B61"/>
    <mergeCell ref="D1:E1"/>
    <mergeCell ref="A2:E2"/>
    <mergeCell ref="A3:A6"/>
    <mergeCell ref="B3:B6"/>
    <mergeCell ref="C3:C6"/>
    <mergeCell ref="D3:D6"/>
    <mergeCell ref="E3:E6"/>
  </mergeCells>
  <printOptions/>
  <pageMargins left="0.7" right="0.39" top="0.75" bottom="0.56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User-13</cp:lastModifiedBy>
  <cp:lastPrinted>2017-11-29T06:21:39Z</cp:lastPrinted>
  <dcterms:created xsi:type="dcterms:W3CDTF">2013-02-25T09:43:25Z</dcterms:created>
  <dcterms:modified xsi:type="dcterms:W3CDTF">2017-11-29T06:25:09Z</dcterms:modified>
  <cp:category/>
  <cp:version/>
  <cp:contentType/>
  <cp:contentStatus/>
</cp:coreProperties>
</file>