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65" windowWidth="15120" windowHeight="7950"/>
  </bookViews>
  <sheets>
    <sheet name="БПУ (питьевая вода)" sheetId="4" r:id="rId1"/>
  </sheets>
  <calcPr calcId="124519"/>
</workbook>
</file>

<file path=xl/calcChain.xml><?xml version="1.0" encoding="utf-8"?>
<calcChain xmlns="http://schemas.openxmlformats.org/spreadsheetml/2006/main">
  <c r="G32" i="4"/>
  <c r="G13"/>
  <c r="G19" l="1"/>
  <c r="G6"/>
  <c r="F19"/>
  <c r="F32"/>
  <c r="F30" s="1"/>
  <c r="F13"/>
  <c r="F6"/>
  <c r="E49"/>
  <c r="E44"/>
  <c r="E42"/>
  <c r="E41"/>
  <c r="E40"/>
  <c r="E35"/>
  <c r="D32"/>
  <c r="D30" s="1"/>
  <c r="E29"/>
  <c r="E28"/>
  <c r="E26"/>
  <c r="E25"/>
  <c r="D25"/>
  <c r="D19" s="1"/>
  <c r="D5" s="1"/>
  <c r="E23"/>
  <c r="E22"/>
  <c r="E21"/>
  <c r="E19" s="1"/>
  <c r="E18"/>
  <c r="E15"/>
  <c r="D13"/>
  <c r="E12"/>
  <c r="E11"/>
  <c r="D6"/>
  <c r="G5" l="1"/>
  <c r="E32"/>
  <c r="E30" s="1"/>
  <c r="E6"/>
  <c r="G30"/>
  <c r="D50"/>
  <c r="D54" s="1"/>
  <c r="F5"/>
  <c r="F50" s="1"/>
  <c r="F54" s="1"/>
  <c r="E16"/>
  <c r="E13" s="1"/>
  <c r="E5" s="1"/>
  <c r="E50" l="1"/>
  <c r="E54" s="1"/>
  <c r="E58" s="1"/>
  <c r="G50"/>
</calcChain>
</file>

<file path=xl/sharedStrings.xml><?xml version="1.0" encoding="utf-8"?>
<sst xmlns="http://schemas.openxmlformats.org/spreadsheetml/2006/main" count="163" uniqueCount="110">
  <si>
    <t>№ п/п</t>
  </si>
  <si>
    <t xml:space="preserve">Наименование показателей  </t>
  </si>
  <si>
    <t>Единица измерения</t>
  </si>
  <si>
    <t>I</t>
  </si>
  <si>
    <t>Затраты на производство товаров и предоставление услуг, всего</t>
  </si>
  <si>
    <t>тыс. тенге</t>
  </si>
  <si>
    <t>1.</t>
  </si>
  <si>
    <t>Материальные затраты, всего</t>
  </si>
  <si>
    <t>в том числе:</t>
  </si>
  <si>
    <t>1.1.</t>
  </si>
  <si>
    <t>Сырье и материалы</t>
  </si>
  <si>
    <t>1.2.</t>
  </si>
  <si>
    <t>Химические реагенты</t>
  </si>
  <si>
    <t>1.3.</t>
  </si>
  <si>
    <t>Запасные части для автотехники</t>
  </si>
  <si>
    <t>1.4.</t>
  </si>
  <si>
    <t>Горюче-смазочные материалы</t>
  </si>
  <si>
    <t>1.5.</t>
  </si>
  <si>
    <t>Электроэнергия</t>
  </si>
  <si>
    <t>2.</t>
  </si>
  <si>
    <t>Затраты на оплату труда, всего</t>
  </si>
  <si>
    <t>2.1.1.</t>
  </si>
  <si>
    <t xml:space="preserve">Заработная плата </t>
  </si>
  <si>
    <t>2.1.2.</t>
  </si>
  <si>
    <t>Социальный налог и отчисления</t>
  </si>
  <si>
    <t>3.</t>
  </si>
  <si>
    <t>Амортизация</t>
  </si>
  <si>
    <t>4.</t>
  </si>
  <si>
    <t>Прочие затраты, всего</t>
  </si>
  <si>
    <t>4.1.</t>
  </si>
  <si>
    <t xml:space="preserve">Дератизационные, дезинфекционные, дезинсекционные работы </t>
  </si>
  <si>
    <t>4.2.</t>
  </si>
  <si>
    <t xml:space="preserve">Охрана труда и техника безопасности  </t>
  </si>
  <si>
    <t>4.3.</t>
  </si>
  <si>
    <t>Коммунальные услуги</t>
  </si>
  <si>
    <t>4.4.</t>
  </si>
  <si>
    <t>4.5.</t>
  </si>
  <si>
    <t>4.6.</t>
  </si>
  <si>
    <t>Поверка счетчиков и кранов</t>
  </si>
  <si>
    <t>4.7.</t>
  </si>
  <si>
    <t>Техосмотр транспорта</t>
  </si>
  <si>
    <t>4.8.</t>
  </si>
  <si>
    <t>Техобслуживание охранно-пожарной сигнализации</t>
  </si>
  <si>
    <t>4.9.</t>
  </si>
  <si>
    <t>Техобслуживание системы видеонаблюдения</t>
  </si>
  <si>
    <t>II.</t>
  </si>
  <si>
    <t>Расходы периода, всего</t>
  </si>
  <si>
    <t>5.</t>
  </si>
  <si>
    <t>Общие административные расходы, всего</t>
  </si>
  <si>
    <t>5.1.</t>
  </si>
  <si>
    <t>Заработная плата административного персонала</t>
  </si>
  <si>
    <t>5.2.</t>
  </si>
  <si>
    <t>5.3.</t>
  </si>
  <si>
    <t>Услуги банка</t>
  </si>
  <si>
    <t>5.4.</t>
  </si>
  <si>
    <t>5.5.</t>
  </si>
  <si>
    <t xml:space="preserve">Расходы на содержание и обслуживание оргтехники </t>
  </si>
  <si>
    <t>5.6.</t>
  </si>
  <si>
    <t>5.7.</t>
  </si>
  <si>
    <t>Канцелярские расходы</t>
  </si>
  <si>
    <t>5.8.</t>
  </si>
  <si>
    <t>Налоговые платежи</t>
  </si>
  <si>
    <t>5.9.</t>
  </si>
  <si>
    <t>5.10.</t>
  </si>
  <si>
    <t>Расходы на периодическую печать</t>
  </si>
  <si>
    <t>5.11.</t>
  </si>
  <si>
    <t>Услуги связи</t>
  </si>
  <si>
    <t>5.12.</t>
  </si>
  <si>
    <t>Расходы на содержание служебного автотранспорта</t>
  </si>
  <si>
    <t>5.13.</t>
  </si>
  <si>
    <t>Услуги сторонних организаций, консультационные, инфом.услуги, сопровождение 1С бухгалтерия</t>
  </si>
  <si>
    <t>5.14.</t>
  </si>
  <si>
    <t>5.15.</t>
  </si>
  <si>
    <t>Повышение квалификации</t>
  </si>
  <si>
    <t>III.</t>
  </si>
  <si>
    <t>Всего затрат</t>
  </si>
  <si>
    <t>IV.</t>
  </si>
  <si>
    <t>Прибыль</t>
  </si>
  <si>
    <t>V.</t>
  </si>
  <si>
    <t>Всего доходов</t>
  </si>
  <si>
    <t>VI.</t>
  </si>
  <si>
    <t>Объем оказываемых услуг</t>
  </si>
  <si>
    <t>VII.</t>
  </si>
  <si>
    <t>тенге</t>
  </si>
  <si>
    <r>
      <t>тыс.м</t>
    </r>
    <r>
      <rPr>
        <b/>
        <sz val="11"/>
        <color indexed="8"/>
        <rFont val="Arial"/>
        <family val="2"/>
        <charset val="204"/>
      </rPr>
      <t>³</t>
    </r>
  </si>
  <si>
    <r>
      <t>Тариф за 1 м</t>
    </r>
    <r>
      <rPr>
        <b/>
        <sz val="11"/>
        <color indexed="8"/>
        <rFont val="Arial"/>
        <family val="2"/>
        <charset val="204"/>
      </rPr>
      <t>³</t>
    </r>
    <r>
      <rPr>
        <b/>
        <sz val="11"/>
        <color indexed="8"/>
        <rFont val="Times New Roman"/>
        <family val="1"/>
        <charset val="204"/>
      </rPr>
      <t>(без НДС)</t>
    </r>
  </si>
  <si>
    <t>Командировочные расходы</t>
  </si>
  <si>
    <t>Н.Джумагалиев</t>
  </si>
  <si>
    <t>VIII.</t>
  </si>
  <si>
    <t>Нормативные потери</t>
  </si>
  <si>
    <t>%</t>
  </si>
  <si>
    <t>тыс.м³</t>
  </si>
  <si>
    <t xml:space="preserve">                Директор филиала</t>
  </si>
  <si>
    <t xml:space="preserve">                Главный бухгалтер</t>
  </si>
  <si>
    <t>А.Ашигалиева</t>
  </si>
  <si>
    <t>Исп.Б.Файзуллина</t>
  </si>
  <si>
    <t>Необоснованный доход по соц.налогу за январь, февраль, март 2018 года</t>
  </si>
  <si>
    <t>Сумма возврата дохода по компенсирующему тарифу</t>
  </si>
  <si>
    <t>Утверждено на  2018 год</t>
  </si>
  <si>
    <t>Обязательные виды страхования</t>
  </si>
  <si>
    <t>Командировочные расходы, выплаты за разъездной характер работы</t>
  </si>
  <si>
    <t>IX.</t>
  </si>
  <si>
    <t>X.</t>
  </si>
  <si>
    <t>Информация о ходе исполнения тарифной сметы на услуги  подачи питьевой воды по магистральным сетям Бокейординского производственного участка Западно-Казахстанского филиала Республиканского государственного предприятия по водному хозяйству "Казводхоз" Комитета по водным ресурсам Министерства сельского хозяйства Республики Казахстан с 01 января по 31 октября 2018 года</t>
  </si>
  <si>
    <t>Факт за 10 месяцев 2018 года</t>
  </si>
  <si>
    <t>655,52 - с 01.01.2018 по 31.03.2018г, 650,09 - с 01.04.2018, 628,8-с 01.07.2018</t>
  </si>
  <si>
    <t>Приложение 1
к Правилам 
утверждения предельного 
уровня тарифов (цен, ставок 
сборов) и тарифных смет на 
регулируемые услуги (товары, 
работы) субъектов 
естественных монополий</t>
  </si>
  <si>
    <t>2.1.3.</t>
  </si>
  <si>
    <t>Отчисления ОСМС</t>
  </si>
  <si>
    <t>5.16.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</si>
</sst>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8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ont="1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16" fontId="2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Alignment="1">
      <alignment horizontal="center"/>
    </xf>
    <xf numFmtId="0" fontId="0" fillId="2" borderId="0" xfId="0" applyFont="1" applyFill="1"/>
    <xf numFmtId="0" fontId="0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5" fillId="2" borderId="0" xfId="0" applyFont="1" applyFill="1"/>
    <xf numFmtId="0" fontId="6" fillId="0" borderId="0" xfId="0" applyFont="1"/>
    <xf numFmtId="0" fontId="0" fillId="0" borderId="0" xfId="0" applyAlignment="1">
      <alignment horizontal="left"/>
    </xf>
    <xf numFmtId="164" fontId="2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0" fillId="2" borderId="0" xfId="0" applyNumberFormat="1" applyFont="1" applyFill="1"/>
    <xf numFmtId="4" fontId="5" fillId="2" borderId="0" xfId="0" applyNumberFormat="1" applyFont="1" applyFill="1"/>
    <xf numFmtId="4" fontId="0" fillId="2" borderId="0" xfId="0" applyNumberFormat="1" applyFont="1" applyFill="1"/>
    <xf numFmtId="164" fontId="3" fillId="2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topLeftCell="A43" workbookViewId="0">
      <selection activeCell="G60" sqref="G60"/>
    </sheetView>
  </sheetViews>
  <sheetFormatPr defaultRowHeight="15"/>
  <cols>
    <col min="1" max="1" width="8.28515625" style="15" customWidth="1"/>
    <col min="2" max="2" width="57.140625" style="1" customWidth="1"/>
    <col min="3" max="3" width="15.140625" style="1" customWidth="1"/>
    <col min="4" max="4" width="0.140625" style="16" hidden="1" customWidth="1"/>
    <col min="5" max="5" width="11.28515625" style="16" hidden="1" customWidth="1"/>
    <col min="6" max="6" width="15.85546875" style="27" customWidth="1"/>
    <col min="7" max="7" width="18" style="25" customWidth="1"/>
    <col min="8" max="16384" width="9.140625" style="1"/>
  </cols>
  <sheetData>
    <row r="1" spans="1:7" ht="126.75" customHeight="1">
      <c r="D1" s="33"/>
      <c r="E1" s="33"/>
      <c r="F1" s="34" t="s">
        <v>106</v>
      </c>
      <c r="G1" s="34"/>
    </row>
    <row r="2" spans="1:7" ht="91.5" customHeight="1">
      <c r="A2" s="39" t="s">
        <v>103</v>
      </c>
      <c r="B2" s="39"/>
      <c r="C2" s="39"/>
      <c r="D2" s="39"/>
      <c r="E2" s="39"/>
      <c r="F2" s="39"/>
      <c r="G2" s="39"/>
    </row>
    <row r="3" spans="1:7" ht="30.75" customHeight="1">
      <c r="A3" s="37" t="s">
        <v>0</v>
      </c>
      <c r="B3" s="37" t="s">
        <v>1</v>
      </c>
      <c r="C3" s="37" t="s">
        <v>2</v>
      </c>
      <c r="D3" s="40" t="s">
        <v>98</v>
      </c>
      <c r="E3" s="40"/>
      <c r="F3" s="40"/>
      <c r="G3" s="41" t="s">
        <v>104</v>
      </c>
    </row>
    <row r="4" spans="1:7" ht="30.75" customHeight="1">
      <c r="A4" s="38"/>
      <c r="B4" s="38"/>
      <c r="C4" s="38"/>
      <c r="D4" s="40"/>
      <c r="E4" s="40"/>
      <c r="F4" s="40"/>
      <c r="G4" s="42"/>
    </row>
    <row r="5" spans="1:7" ht="28.5">
      <c r="A5" s="2" t="s">
        <v>3</v>
      </c>
      <c r="B5" s="3" t="s">
        <v>4</v>
      </c>
      <c r="C5" s="2" t="s">
        <v>5</v>
      </c>
      <c r="D5" s="4">
        <f>D6+D13+D18+D19</f>
        <v>74645.81</v>
      </c>
      <c r="E5" s="4">
        <f>E6+E13+E18+E19</f>
        <v>82798.920895999996</v>
      </c>
      <c r="F5" s="4">
        <f>F6+F13+F18+F19</f>
        <v>102386.03</v>
      </c>
      <c r="G5" s="23">
        <f>G6+G13+G18+G19</f>
        <v>102438.9</v>
      </c>
    </row>
    <row r="6" spans="1:7">
      <c r="A6" s="2" t="s">
        <v>6</v>
      </c>
      <c r="B6" s="3" t="s">
        <v>7</v>
      </c>
      <c r="C6" s="2" t="s">
        <v>5</v>
      </c>
      <c r="D6" s="4">
        <f>D8+D9+D10+D11+D12</f>
        <v>13140</v>
      </c>
      <c r="E6" s="4">
        <f>E9+E8+E10+E11+E12</f>
        <v>12282.11</v>
      </c>
      <c r="F6" s="4">
        <f>F8+F9+F10+F11+F12</f>
        <v>17257.439999999999</v>
      </c>
      <c r="G6" s="23">
        <f>G8+G9+G10+G11+G12</f>
        <v>15514.300000000001</v>
      </c>
    </row>
    <row r="7" spans="1:7">
      <c r="A7" s="5"/>
      <c r="B7" s="3" t="s">
        <v>8</v>
      </c>
      <c r="C7" s="2"/>
      <c r="D7" s="6"/>
      <c r="E7" s="6"/>
      <c r="F7" s="6"/>
      <c r="G7" s="22"/>
    </row>
    <row r="8" spans="1:7">
      <c r="A8" s="5" t="s">
        <v>9</v>
      </c>
      <c r="B8" s="7" t="s">
        <v>10</v>
      </c>
      <c r="C8" s="5" t="s">
        <v>5</v>
      </c>
      <c r="D8" s="6">
        <v>2391</v>
      </c>
      <c r="E8" s="6">
        <v>1552.39</v>
      </c>
      <c r="F8" s="6">
        <v>2759.36</v>
      </c>
      <c r="G8" s="22">
        <v>2000.1</v>
      </c>
    </row>
    <row r="9" spans="1:7">
      <c r="A9" s="5" t="s">
        <v>11</v>
      </c>
      <c r="B9" s="7" t="s">
        <v>12</v>
      </c>
      <c r="C9" s="5" t="s">
        <v>5</v>
      </c>
      <c r="D9" s="6">
        <v>45</v>
      </c>
      <c r="E9" s="6">
        <v>32.14</v>
      </c>
      <c r="F9" s="6">
        <v>63.2</v>
      </c>
      <c r="G9" s="22">
        <v>65.3</v>
      </c>
    </row>
    <row r="10" spans="1:7">
      <c r="A10" s="5" t="s">
        <v>13</v>
      </c>
      <c r="B10" s="8" t="s">
        <v>14</v>
      </c>
      <c r="C10" s="5" t="s">
        <v>5</v>
      </c>
      <c r="D10" s="6">
        <v>2446</v>
      </c>
      <c r="E10" s="6">
        <v>1962.38</v>
      </c>
      <c r="F10" s="6">
        <v>2404</v>
      </c>
      <c r="G10" s="22">
        <v>2656.3</v>
      </c>
    </row>
    <row r="11" spans="1:7">
      <c r="A11" s="5" t="s">
        <v>15</v>
      </c>
      <c r="B11" s="7" t="s">
        <v>16</v>
      </c>
      <c r="C11" s="5" t="s">
        <v>5</v>
      </c>
      <c r="D11" s="6">
        <v>4441</v>
      </c>
      <c r="E11" s="6">
        <f>3746.2</f>
        <v>3746.2</v>
      </c>
      <c r="F11" s="6">
        <v>5976.26</v>
      </c>
      <c r="G11" s="22">
        <v>6814</v>
      </c>
    </row>
    <row r="12" spans="1:7">
      <c r="A12" s="5" t="s">
        <v>17</v>
      </c>
      <c r="B12" s="7" t="s">
        <v>18</v>
      </c>
      <c r="C12" s="5" t="s">
        <v>5</v>
      </c>
      <c r="D12" s="6">
        <v>3817</v>
      </c>
      <c r="E12" s="6">
        <f>4989</f>
        <v>4989</v>
      </c>
      <c r="F12" s="6">
        <v>6054.62</v>
      </c>
      <c r="G12" s="22">
        <v>3978.6</v>
      </c>
    </row>
    <row r="13" spans="1:7">
      <c r="A13" s="2" t="s">
        <v>19</v>
      </c>
      <c r="B13" s="3" t="s">
        <v>20</v>
      </c>
      <c r="C13" s="2" t="s">
        <v>5</v>
      </c>
      <c r="D13" s="4">
        <f>D15+D16</f>
        <v>34277.81</v>
      </c>
      <c r="E13" s="4">
        <f>E15+E16</f>
        <v>43162.679896000001</v>
      </c>
      <c r="F13" s="4">
        <f>F14+F15+F16</f>
        <v>52226.619999999995</v>
      </c>
      <c r="G13" s="23">
        <f>G15+G16+G17</f>
        <v>42978.799999999996</v>
      </c>
    </row>
    <row r="14" spans="1:7">
      <c r="A14" s="5"/>
      <c r="B14" s="3" t="s">
        <v>8</v>
      </c>
      <c r="C14" s="5"/>
      <c r="D14" s="6"/>
      <c r="E14" s="6"/>
      <c r="F14" s="6"/>
      <c r="G14" s="22"/>
    </row>
    <row r="15" spans="1:7">
      <c r="A15" s="9" t="s">
        <v>21</v>
      </c>
      <c r="B15" s="7" t="s">
        <v>22</v>
      </c>
      <c r="C15" s="5" t="s">
        <v>5</v>
      </c>
      <c r="D15" s="10">
        <v>31190</v>
      </c>
      <c r="E15" s="10">
        <f>10460.754+28813.75</f>
        <v>39274.504000000001</v>
      </c>
      <c r="F15" s="6">
        <v>48112.959999999999</v>
      </c>
      <c r="G15" s="28">
        <v>39012.1</v>
      </c>
    </row>
    <row r="16" spans="1:7">
      <c r="A16" s="5" t="s">
        <v>23</v>
      </c>
      <c r="B16" s="7" t="s">
        <v>24</v>
      </c>
      <c r="C16" s="5" t="s">
        <v>5</v>
      </c>
      <c r="D16" s="10">
        <v>3087.81</v>
      </c>
      <c r="E16" s="10">
        <f>E15*0.9*11%</f>
        <v>3888.1758959999997</v>
      </c>
      <c r="F16" s="6">
        <v>4113.66</v>
      </c>
      <c r="G16" s="28">
        <v>3383</v>
      </c>
    </row>
    <row r="17" spans="1:7">
      <c r="A17" s="5" t="s">
        <v>107</v>
      </c>
      <c r="B17" s="43" t="s">
        <v>108</v>
      </c>
      <c r="C17" s="5" t="s">
        <v>5</v>
      </c>
      <c r="D17" s="10"/>
      <c r="E17" s="10"/>
      <c r="F17" s="6">
        <v>0</v>
      </c>
      <c r="G17" s="28">
        <v>583.70000000000005</v>
      </c>
    </row>
    <row r="18" spans="1:7">
      <c r="A18" s="2" t="s">
        <v>25</v>
      </c>
      <c r="B18" s="3" t="s">
        <v>26</v>
      </c>
      <c r="C18" s="2" t="s">
        <v>5</v>
      </c>
      <c r="D18" s="4">
        <v>24250</v>
      </c>
      <c r="E18" s="4">
        <f>24250+401</f>
        <v>24651</v>
      </c>
      <c r="F18" s="4">
        <v>29618.44</v>
      </c>
      <c r="G18" s="23">
        <v>41184.400000000001</v>
      </c>
    </row>
    <row r="19" spans="1:7">
      <c r="A19" s="2" t="s">
        <v>27</v>
      </c>
      <c r="B19" s="3" t="s">
        <v>28</v>
      </c>
      <c r="C19" s="2" t="s">
        <v>5</v>
      </c>
      <c r="D19" s="4">
        <f>D21+D22+D23+D24+D25+D26+D27</f>
        <v>2978</v>
      </c>
      <c r="E19" s="4">
        <f>E21+E22+E23+E24+E25+E26+E27+E28+E29</f>
        <v>2703.1310000000003</v>
      </c>
      <c r="F19" s="4">
        <f>F21+F22+F23+F24+F25+F26+F27+F28+F29+0.01</f>
        <v>3283.5299999999997</v>
      </c>
      <c r="G19" s="23">
        <f>G21+G22+G23+G24+G25+G26+G27+G28+G29</f>
        <v>2761.3999999999996</v>
      </c>
    </row>
    <row r="20" spans="1:7">
      <c r="A20" s="2"/>
      <c r="B20" s="3" t="s">
        <v>8</v>
      </c>
      <c r="C20" s="5"/>
      <c r="D20" s="4"/>
      <c r="E20" s="4"/>
      <c r="F20" s="6"/>
      <c r="G20" s="23"/>
    </row>
    <row r="21" spans="1:7" ht="30">
      <c r="A21" s="5" t="s">
        <v>29</v>
      </c>
      <c r="B21" s="7" t="s">
        <v>30</v>
      </c>
      <c r="C21" s="5" t="s">
        <v>5</v>
      </c>
      <c r="D21" s="6">
        <v>500</v>
      </c>
      <c r="E21" s="6">
        <f>399.99</f>
        <v>399.99</v>
      </c>
      <c r="F21" s="6">
        <v>485.44</v>
      </c>
      <c r="G21" s="22">
        <v>482.9</v>
      </c>
    </row>
    <row r="22" spans="1:7">
      <c r="A22" s="5" t="s">
        <v>31</v>
      </c>
      <c r="B22" s="7" t="s">
        <v>32</v>
      </c>
      <c r="C22" s="5" t="s">
        <v>5</v>
      </c>
      <c r="D22" s="6">
        <v>396</v>
      </c>
      <c r="E22" s="6">
        <f>396</f>
        <v>396</v>
      </c>
      <c r="F22" s="6">
        <v>480.58</v>
      </c>
      <c r="G22" s="22">
        <v>279.7</v>
      </c>
    </row>
    <row r="23" spans="1:7">
      <c r="A23" s="5" t="s">
        <v>33</v>
      </c>
      <c r="B23" s="7" t="s">
        <v>34</v>
      </c>
      <c r="C23" s="5" t="s">
        <v>5</v>
      </c>
      <c r="D23" s="6">
        <v>96</v>
      </c>
      <c r="E23" s="6">
        <f>194.461</f>
        <v>194.46100000000001</v>
      </c>
      <c r="F23" s="6">
        <v>236</v>
      </c>
      <c r="G23" s="22">
        <v>97.2</v>
      </c>
    </row>
    <row r="24" spans="1:7">
      <c r="A24" s="5" t="s">
        <v>35</v>
      </c>
      <c r="B24" s="7" t="s">
        <v>99</v>
      </c>
      <c r="C24" s="5" t="s">
        <v>5</v>
      </c>
      <c r="D24" s="6">
        <v>182</v>
      </c>
      <c r="E24" s="6">
        <v>210.2</v>
      </c>
      <c r="F24" s="6">
        <v>255.09</v>
      </c>
      <c r="G24" s="22">
        <v>421.9</v>
      </c>
    </row>
    <row r="25" spans="1:7" ht="30">
      <c r="A25" s="5" t="s">
        <v>36</v>
      </c>
      <c r="B25" s="7" t="s">
        <v>100</v>
      </c>
      <c r="C25" s="5" t="s">
        <v>5</v>
      </c>
      <c r="D25" s="6">
        <f>936+571</f>
        <v>1507</v>
      </c>
      <c r="E25" s="6">
        <f>603.48+271.37</f>
        <v>874.85</v>
      </c>
      <c r="F25" s="6">
        <v>1064.82</v>
      </c>
      <c r="G25" s="22">
        <v>788.5</v>
      </c>
    </row>
    <row r="26" spans="1:7">
      <c r="A26" s="5" t="s">
        <v>37</v>
      </c>
      <c r="B26" s="7" t="s">
        <v>38</v>
      </c>
      <c r="C26" s="5" t="s">
        <v>5</v>
      </c>
      <c r="D26" s="6">
        <v>281</v>
      </c>
      <c r="E26" s="6">
        <f>257.8</f>
        <v>257.8</v>
      </c>
      <c r="F26" s="6">
        <v>312.86</v>
      </c>
      <c r="G26" s="22">
        <v>24.7</v>
      </c>
    </row>
    <row r="27" spans="1:7">
      <c r="A27" s="5" t="s">
        <v>39</v>
      </c>
      <c r="B27" s="7" t="s">
        <v>40</v>
      </c>
      <c r="C27" s="5" t="s">
        <v>5</v>
      </c>
      <c r="D27" s="10">
        <v>16</v>
      </c>
      <c r="E27" s="10">
        <v>18.190000000000001</v>
      </c>
      <c r="F27" s="6">
        <v>21.99</v>
      </c>
      <c r="G27" s="22">
        <v>36</v>
      </c>
    </row>
    <row r="28" spans="1:7">
      <c r="A28" s="5" t="s">
        <v>41</v>
      </c>
      <c r="B28" s="7" t="s">
        <v>42</v>
      </c>
      <c r="C28" s="5" t="s">
        <v>5</v>
      </c>
      <c r="D28" s="6"/>
      <c r="E28" s="6">
        <f>169.64</f>
        <v>169.64</v>
      </c>
      <c r="F28" s="6">
        <v>205.87</v>
      </c>
      <c r="G28" s="22">
        <v>570.5</v>
      </c>
    </row>
    <row r="29" spans="1:7">
      <c r="A29" s="5" t="s">
        <v>43</v>
      </c>
      <c r="B29" s="7" t="s">
        <v>44</v>
      </c>
      <c r="C29" s="5" t="s">
        <v>5</v>
      </c>
      <c r="D29" s="6"/>
      <c r="E29" s="6">
        <f>182</f>
        <v>182</v>
      </c>
      <c r="F29" s="6">
        <v>220.87</v>
      </c>
      <c r="G29" s="22">
        <v>60</v>
      </c>
    </row>
    <row r="30" spans="1:7">
      <c r="A30" s="2" t="s">
        <v>45</v>
      </c>
      <c r="B30" s="3" t="s">
        <v>46</v>
      </c>
      <c r="C30" s="2" t="s">
        <v>5</v>
      </c>
      <c r="D30" s="4" t="e">
        <f>D32</f>
        <v>#REF!</v>
      </c>
      <c r="E30" s="4">
        <f>E32</f>
        <v>21545.428100000001</v>
      </c>
      <c r="F30" s="4">
        <f>F32</f>
        <v>23282.77</v>
      </c>
      <c r="G30" s="23">
        <f>G32</f>
        <v>18527.399999999998</v>
      </c>
    </row>
    <row r="31" spans="1:7">
      <c r="A31" s="2"/>
      <c r="B31" s="3" t="s">
        <v>8</v>
      </c>
      <c r="C31" s="5"/>
      <c r="D31" s="4"/>
      <c r="E31" s="4"/>
      <c r="F31" s="6"/>
      <c r="G31" s="23"/>
    </row>
    <row r="32" spans="1:7">
      <c r="A32" s="5" t="s">
        <v>47</v>
      </c>
      <c r="B32" s="7" t="s">
        <v>48</v>
      </c>
      <c r="C32" s="5" t="s">
        <v>5</v>
      </c>
      <c r="D32" s="6" t="e">
        <f>D34+D35+D37+D38+D39+D40+D41+D42+D46+D48+#REF!</f>
        <v>#REF!</v>
      </c>
      <c r="E32" s="6">
        <f>E34+E35+E37+E38+E39+E40+E41+E43+E44+E45+E46+E47++E49+E42+E48</f>
        <v>21545.428100000001</v>
      </c>
      <c r="F32" s="6">
        <f>F34+F35+F37+F38+F39+F40+F41+F42+F43+F44+F45+F46+F47+F48+F49</f>
        <v>23282.77</v>
      </c>
      <c r="G32" s="22">
        <f>G34+G35+G36+G37+G38+G39+G40+G41+G42+G43+G44+G45+G46+G47+G48+G49</f>
        <v>18527.399999999998</v>
      </c>
    </row>
    <row r="33" spans="1:7">
      <c r="A33" s="11"/>
      <c r="B33" s="7" t="s">
        <v>8</v>
      </c>
      <c r="C33" s="5"/>
      <c r="D33" s="6"/>
      <c r="E33" s="6"/>
      <c r="F33" s="6"/>
      <c r="G33" s="22"/>
    </row>
    <row r="34" spans="1:7" s="14" customFormat="1">
      <c r="A34" s="5" t="s">
        <v>49</v>
      </c>
      <c r="B34" s="7" t="s">
        <v>50</v>
      </c>
      <c r="C34" s="5" t="s">
        <v>5</v>
      </c>
      <c r="D34" s="12">
        <v>8309.7000000000007</v>
      </c>
      <c r="E34" s="12">
        <v>11051.9</v>
      </c>
      <c r="F34" s="13">
        <v>13539.05</v>
      </c>
      <c r="G34" s="29">
        <v>9923.9</v>
      </c>
    </row>
    <row r="35" spans="1:7" s="14" customFormat="1">
      <c r="A35" s="5" t="s">
        <v>51</v>
      </c>
      <c r="B35" s="7" t="s">
        <v>24</v>
      </c>
      <c r="C35" s="5" t="s">
        <v>5</v>
      </c>
      <c r="D35" s="13">
        <v>822.66</v>
      </c>
      <c r="E35" s="13">
        <f>E34*0.9*0.11</f>
        <v>1094.1380999999999</v>
      </c>
      <c r="F35" s="13">
        <v>1157.5899999999999</v>
      </c>
      <c r="G35" s="24">
        <v>860.2</v>
      </c>
    </row>
    <row r="36" spans="1:7" s="14" customFormat="1">
      <c r="A36" s="9" t="s">
        <v>52</v>
      </c>
      <c r="B36" s="43" t="s">
        <v>108</v>
      </c>
      <c r="C36" s="5" t="s">
        <v>5</v>
      </c>
      <c r="D36" s="13"/>
      <c r="E36" s="13"/>
      <c r="F36" s="13">
        <v>0</v>
      </c>
      <c r="G36" s="24">
        <v>143.80000000000001</v>
      </c>
    </row>
    <row r="37" spans="1:7">
      <c r="A37" s="9" t="s">
        <v>54</v>
      </c>
      <c r="B37" s="7" t="s">
        <v>53</v>
      </c>
      <c r="C37" s="5" t="s">
        <v>5</v>
      </c>
      <c r="D37" s="6">
        <v>864</v>
      </c>
      <c r="E37" s="6">
        <v>500</v>
      </c>
      <c r="F37" s="6">
        <v>612.52</v>
      </c>
      <c r="G37" s="22">
        <v>590.4</v>
      </c>
    </row>
    <row r="38" spans="1:7">
      <c r="A38" s="9" t="s">
        <v>55</v>
      </c>
      <c r="B38" s="7" t="s">
        <v>26</v>
      </c>
      <c r="C38" s="5" t="s">
        <v>5</v>
      </c>
      <c r="D38" s="6">
        <v>961</v>
      </c>
      <c r="E38" s="6">
        <v>560</v>
      </c>
      <c r="F38" s="6">
        <v>686.02</v>
      </c>
      <c r="G38" s="22">
        <v>308.7</v>
      </c>
    </row>
    <row r="39" spans="1:7">
      <c r="A39" s="5" t="s">
        <v>57</v>
      </c>
      <c r="B39" s="7" t="s">
        <v>56</v>
      </c>
      <c r="C39" s="5" t="s">
        <v>5</v>
      </c>
      <c r="D39" s="6">
        <v>83</v>
      </c>
      <c r="E39" s="6">
        <v>88.81</v>
      </c>
      <c r="F39" s="6">
        <v>95.03</v>
      </c>
      <c r="G39" s="22">
        <v>170.8</v>
      </c>
    </row>
    <row r="40" spans="1:7">
      <c r="A40" s="9" t="s">
        <v>58</v>
      </c>
      <c r="B40" s="7" t="s">
        <v>99</v>
      </c>
      <c r="C40" s="5" t="s">
        <v>5</v>
      </c>
      <c r="D40" s="6">
        <v>22</v>
      </c>
      <c r="E40" s="6">
        <f>10.94</f>
        <v>10.94</v>
      </c>
      <c r="F40" s="6">
        <v>13.4</v>
      </c>
      <c r="G40" s="22">
        <v>80.5</v>
      </c>
    </row>
    <row r="41" spans="1:7">
      <c r="A41" s="9" t="s">
        <v>60</v>
      </c>
      <c r="B41" s="7" t="s">
        <v>59</v>
      </c>
      <c r="C41" s="5" t="s">
        <v>5</v>
      </c>
      <c r="D41" s="6">
        <v>131</v>
      </c>
      <c r="E41" s="6">
        <f>131</f>
        <v>131</v>
      </c>
      <c r="F41" s="6">
        <v>160.47999999999999</v>
      </c>
      <c r="G41" s="22">
        <v>142.4</v>
      </c>
    </row>
    <row r="42" spans="1:7">
      <c r="A42" s="9" t="s">
        <v>62</v>
      </c>
      <c r="B42" s="7" t="s">
        <v>61</v>
      </c>
      <c r="C42" s="5" t="s">
        <v>5</v>
      </c>
      <c r="D42" s="6">
        <v>1674</v>
      </c>
      <c r="E42" s="6">
        <f>4976</f>
        <v>4976</v>
      </c>
      <c r="F42" s="6">
        <v>3217.96</v>
      </c>
      <c r="G42" s="22">
        <v>2452</v>
      </c>
    </row>
    <row r="43" spans="1:7">
      <c r="A43" s="9" t="s">
        <v>63</v>
      </c>
      <c r="B43" s="7" t="s">
        <v>86</v>
      </c>
      <c r="C43" s="5" t="s">
        <v>5</v>
      </c>
      <c r="D43" s="6"/>
      <c r="E43" s="6">
        <v>1100</v>
      </c>
      <c r="F43" s="6">
        <v>1347.55</v>
      </c>
      <c r="G43" s="22">
        <v>1017.8</v>
      </c>
    </row>
    <row r="44" spans="1:7">
      <c r="A44" s="9" t="s">
        <v>65</v>
      </c>
      <c r="B44" s="7" t="s">
        <v>64</v>
      </c>
      <c r="C44" s="5" t="s">
        <v>5</v>
      </c>
      <c r="D44" s="6"/>
      <c r="E44" s="6">
        <f>55</f>
        <v>55</v>
      </c>
      <c r="F44" s="6">
        <v>67.38</v>
      </c>
      <c r="G44" s="22">
        <v>27.9</v>
      </c>
    </row>
    <row r="45" spans="1:7">
      <c r="A45" s="9" t="s">
        <v>67</v>
      </c>
      <c r="B45" s="7" t="s">
        <v>66</v>
      </c>
      <c r="C45" s="5" t="s">
        <v>5</v>
      </c>
      <c r="D45" s="6"/>
      <c r="E45" s="6">
        <v>380</v>
      </c>
      <c r="F45" s="6">
        <v>465.52</v>
      </c>
      <c r="G45" s="22">
        <v>481.5</v>
      </c>
    </row>
    <row r="46" spans="1:7">
      <c r="A46" s="9" t="s">
        <v>69</v>
      </c>
      <c r="B46" s="7" t="s">
        <v>68</v>
      </c>
      <c r="C46" s="5" t="s">
        <v>5</v>
      </c>
      <c r="D46" s="6">
        <v>1255</v>
      </c>
      <c r="E46" s="6">
        <v>1263</v>
      </c>
      <c r="F46" s="6">
        <v>1547.23</v>
      </c>
      <c r="G46" s="22">
        <v>1229.4000000000001</v>
      </c>
    </row>
    <row r="47" spans="1:7" ht="30">
      <c r="A47" s="9" t="s">
        <v>71</v>
      </c>
      <c r="B47" s="7" t="s">
        <v>70</v>
      </c>
      <c r="C47" s="5" t="s">
        <v>5</v>
      </c>
      <c r="D47" s="6"/>
      <c r="E47" s="6">
        <v>206.14</v>
      </c>
      <c r="F47" s="6">
        <v>218.04</v>
      </c>
      <c r="G47" s="22">
        <v>1030.5999999999999</v>
      </c>
    </row>
    <row r="48" spans="1:7">
      <c r="A48" s="9" t="s">
        <v>72</v>
      </c>
      <c r="B48" s="7" t="s">
        <v>34</v>
      </c>
      <c r="C48" s="5" t="s">
        <v>5</v>
      </c>
      <c r="D48" s="6">
        <v>107</v>
      </c>
      <c r="E48" s="6">
        <v>100</v>
      </c>
      <c r="F48" s="6">
        <v>122.5</v>
      </c>
      <c r="G48" s="22">
        <v>53.5</v>
      </c>
    </row>
    <row r="49" spans="1:7">
      <c r="A49" s="9" t="s">
        <v>109</v>
      </c>
      <c r="B49" s="7" t="s">
        <v>73</v>
      </c>
      <c r="C49" s="5" t="s">
        <v>5</v>
      </c>
      <c r="D49" s="6"/>
      <c r="E49" s="6">
        <f>28.5</f>
        <v>28.5</v>
      </c>
      <c r="F49" s="6">
        <v>32.5</v>
      </c>
      <c r="G49" s="22">
        <v>14</v>
      </c>
    </row>
    <row r="50" spans="1:7">
      <c r="A50" s="2" t="s">
        <v>74</v>
      </c>
      <c r="B50" s="3" t="s">
        <v>75</v>
      </c>
      <c r="C50" s="2" t="s">
        <v>5</v>
      </c>
      <c r="D50" s="4" t="e">
        <f>D5+D30</f>
        <v>#REF!</v>
      </c>
      <c r="E50" s="4">
        <f>E5+E30</f>
        <v>104344.348996</v>
      </c>
      <c r="F50" s="4">
        <f>F5+F30</f>
        <v>125668.8</v>
      </c>
      <c r="G50" s="23">
        <f>G5+G30</f>
        <v>120966.29999999999</v>
      </c>
    </row>
    <row r="51" spans="1:7">
      <c r="A51" s="2" t="s">
        <v>76</v>
      </c>
      <c r="B51" s="3" t="s">
        <v>77</v>
      </c>
      <c r="C51" s="2" t="s">
        <v>5</v>
      </c>
      <c r="D51" s="6">
        <v>4017</v>
      </c>
      <c r="E51" s="6">
        <v>681.85</v>
      </c>
      <c r="F51" s="6">
        <v>0</v>
      </c>
      <c r="G51" s="22">
        <v>-8197.5</v>
      </c>
    </row>
    <row r="52" spans="1:7" ht="28.5">
      <c r="A52" s="2" t="s">
        <v>78</v>
      </c>
      <c r="B52" s="3" t="s">
        <v>96</v>
      </c>
      <c r="C52" s="2" t="s">
        <v>5</v>
      </c>
      <c r="D52" s="6"/>
      <c r="E52" s="6"/>
      <c r="F52" s="6">
        <v>-208.08</v>
      </c>
      <c r="G52" s="6">
        <v>0</v>
      </c>
    </row>
    <row r="53" spans="1:7">
      <c r="A53" s="2" t="s">
        <v>80</v>
      </c>
      <c r="B53" s="3" t="s">
        <v>97</v>
      </c>
      <c r="C53" s="2" t="s">
        <v>5</v>
      </c>
      <c r="D53" s="6"/>
      <c r="E53" s="6"/>
      <c r="F53" s="31">
        <v>-1046.402</v>
      </c>
      <c r="G53" s="31">
        <v>0</v>
      </c>
    </row>
    <row r="54" spans="1:7">
      <c r="A54" s="2" t="s">
        <v>82</v>
      </c>
      <c r="B54" s="3" t="s">
        <v>79</v>
      </c>
      <c r="C54" s="2" t="s">
        <v>5</v>
      </c>
      <c r="D54" s="4" t="e">
        <f>D50+D51</f>
        <v>#REF!</v>
      </c>
      <c r="E54" s="4">
        <f>E51+E50</f>
        <v>105026.19899600001</v>
      </c>
      <c r="F54" s="4">
        <f>SUM(F50:F53)</f>
        <v>124414.318</v>
      </c>
      <c r="G54" s="23">
        <v>112768.8</v>
      </c>
    </row>
    <row r="55" spans="1:7">
      <c r="A55" s="2" t="s">
        <v>88</v>
      </c>
      <c r="B55" s="3" t="s">
        <v>81</v>
      </c>
      <c r="C55" s="2" t="s">
        <v>84</v>
      </c>
      <c r="D55" s="4">
        <v>170</v>
      </c>
      <c r="E55" s="4">
        <v>175.86799999999999</v>
      </c>
      <c r="F55" s="4">
        <v>191.38</v>
      </c>
      <c r="G55" s="30">
        <v>175.65700000000001</v>
      </c>
    </row>
    <row r="56" spans="1:7">
      <c r="A56" s="37" t="s">
        <v>101</v>
      </c>
      <c r="B56" s="35" t="s">
        <v>89</v>
      </c>
      <c r="C56" s="2" t="s">
        <v>90</v>
      </c>
      <c r="D56" s="4"/>
      <c r="E56" s="4"/>
      <c r="F56" s="4">
        <v>16</v>
      </c>
      <c r="G56" s="4">
        <v>6.3</v>
      </c>
    </row>
    <row r="57" spans="1:7">
      <c r="A57" s="38"/>
      <c r="B57" s="36"/>
      <c r="C57" s="2" t="s">
        <v>91</v>
      </c>
      <c r="D57" s="4"/>
      <c r="E57" s="4"/>
      <c r="F57" s="4">
        <v>30.6</v>
      </c>
      <c r="G57" s="23">
        <v>12.6</v>
      </c>
    </row>
    <row r="58" spans="1:7" ht="76.5" customHeight="1">
      <c r="A58" s="2" t="s">
        <v>102</v>
      </c>
      <c r="B58" s="3" t="s">
        <v>85</v>
      </c>
      <c r="C58" s="2" t="s">
        <v>83</v>
      </c>
      <c r="D58" s="4">
        <v>547.55999999999995</v>
      </c>
      <c r="E58" s="4">
        <f>E54/E55</f>
        <v>597.18765776605187</v>
      </c>
      <c r="F58" s="4">
        <v>650.09</v>
      </c>
      <c r="G58" s="32" t="s">
        <v>105</v>
      </c>
    </row>
    <row r="61" spans="1:7">
      <c r="B61" s="18" t="s">
        <v>92</v>
      </c>
      <c r="C61" s="20" t="s">
        <v>87</v>
      </c>
      <c r="D61" s="19"/>
      <c r="E61" s="19"/>
      <c r="F61" s="26"/>
    </row>
    <row r="62" spans="1:7">
      <c r="B62" s="18" t="s">
        <v>93</v>
      </c>
      <c r="C62" s="20" t="s">
        <v>94</v>
      </c>
    </row>
    <row r="63" spans="1:7">
      <c r="B63" s="17"/>
    </row>
    <row r="64" spans="1:7">
      <c r="A64" s="21" t="s">
        <v>95</v>
      </c>
    </row>
    <row r="65" spans="1:1">
      <c r="A65" s="17">
        <v>534830</v>
      </c>
    </row>
  </sheetData>
  <mergeCells count="9">
    <mergeCell ref="F1:G1"/>
    <mergeCell ref="B56:B57"/>
    <mergeCell ref="A56:A57"/>
    <mergeCell ref="A2:G2"/>
    <mergeCell ref="A3:A4"/>
    <mergeCell ref="B3:B4"/>
    <mergeCell ref="C3:C4"/>
    <mergeCell ref="D3:F4"/>
    <mergeCell ref="G3:G4"/>
  </mergeCells>
  <pageMargins left="0.70866141732283472" right="0.31" top="0.56000000000000005" bottom="0.65" header="0.31496062992125984" footer="0.31496062992125984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БПУ (питьевая вода)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2018-12-04T11:10:20Z</dcterms:modified>
</cp:coreProperties>
</file>