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ИТС по КТС-2018-18-04-2019г" sheetId="2" r:id="rId1"/>
  </sheets>
  <definedNames>
    <definedName name="_xlnm.Print_Area" localSheetId="0">'ИТС по КТС-2018-18-04-2019г'!$A$1:$G$73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3" i="2" l="1"/>
  <c r="F70" i="2"/>
  <c r="F69" i="2"/>
  <c r="F68" i="2"/>
  <c r="E65" i="2"/>
  <c r="E63" i="2"/>
  <c r="F63" i="2" s="1"/>
  <c r="E62" i="2"/>
  <c r="F62" i="2" s="1"/>
  <c r="F61" i="2"/>
  <c r="F60" i="2"/>
  <c r="F59" i="2"/>
  <c r="F58" i="2"/>
  <c r="F57" i="2"/>
  <c r="D56" i="2"/>
  <c r="F55" i="2"/>
  <c r="E53" i="2"/>
  <c r="F53" i="2" s="1"/>
  <c r="D51" i="2"/>
  <c r="E50" i="2"/>
  <c r="F49" i="2"/>
  <c r="F48" i="2"/>
  <c r="F47" i="2"/>
  <c r="F46" i="2"/>
  <c r="D44" i="2"/>
  <c r="D45" i="2" s="1"/>
  <c r="F45" i="2" s="1"/>
  <c r="F40" i="2"/>
  <c r="E37" i="2"/>
  <c r="D37" i="2"/>
  <c r="F36" i="2"/>
  <c r="E35" i="2"/>
  <c r="D35" i="2"/>
  <c r="F34" i="2"/>
  <c r="F33" i="2"/>
  <c r="D32" i="2"/>
  <c r="F32" i="2" s="1"/>
  <c r="F31" i="2"/>
  <c r="E30" i="2"/>
  <c r="F29" i="2"/>
  <c r="F27" i="2"/>
  <c r="E24" i="2"/>
  <c r="D24" i="2"/>
  <c r="F35" i="2" l="1"/>
  <c r="F37" i="2"/>
  <c r="F24" i="2"/>
  <c r="F44" i="2"/>
  <c r="D30" i="2"/>
  <c r="F30" i="2" s="1"/>
  <c r="D42" i="2"/>
  <c r="D41" i="2" s="1"/>
  <c r="E56" i="2"/>
  <c r="E42" i="2" s="1"/>
  <c r="F50" i="2"/>
  <c r="E23" i="2"/>
  <c r="D23" i="2" l="1"/>
  <c r="D66" i="2" s="1"/>
  <c r="D67" i="2" s="1"/>
  <c r="F56" i="2"/>
  <c r="E66" i="2"/>
  <c r="F42" i="2"/>
  <c r="E41" i="2"/>
  <c r="F23" i="2" l="1"/>
  <c r="E67" i="2"/>
  <c r="F66" i="2"/>
  <c r="F41" i="2"/>
  <c r="F67" i="2" l="1"/>
</calcChain>
</file>

<file path=xl/comments1.xml><?xml version="1.0" encoding="utf-8"?>
<comments xmlns="http://schemas.openxmlformats.org/spreadsheetml/2006/main">
  <authors>
    <author>Автор</author>
  </authors>
  <commentList>
    <comment ref="G67" authorId="0" shapeId="0">
      <text>
        <r>
          <rPr>
            <sz val="8"/>
            <color indexed="81"/>
            <rFont val="Tahoma"/>
            <family val="2"/>
            <charset val="204"/>
          </rPr>
          <t>Глава 3. ФОРМИРОВАНИЕ ТАРИФА 
Статья 15. Порядок формирования тарифа  
      1. Тариф должен обеспечивать возмещение затрат по предоставлению регулируемой услуги и получение прибыли, направляемой на развитие и эффективное функционирование субъекта естественной монополии и иные цели, не запрещенные законодательством Республики Казахстан.</t>
        </r>
      </text>
    </comment>
  </commentList>
</comments>
</file>

<file path=xl/sharedStrings.xml><?xml version="1.0" encoding="utf-8"?>
<sst xmlns="http://schemas.openxmlformats.org/spreadsheetml/2006/main" count="196" uniqueCount="142">
  <si>
    <t>Приложение 1</t>
  </si>
  <si>
    <t>к Правилам утверждения</t>
  </si>
  <si>
    <t>предельного уровня тарифов</t>
  </si>
  <si>
    <t>(цен, ставок сборов) и тарифных</t>
  </si>
  <si>
    <t>смет на регулируемые услуги</t>
  </si>
  <si>
    <t>(товары, работы) субъектов</t>
  </si>
  <si>
    <t>естественных монополий</t>
  </si>
  <si>
    <t>Форма, предназначенная для сбора административных данных</t>
  </si>
  <si>
    <t>Отчет об исполнении тарифной сметы на регулируемые услуги</t>
  </si>
  <si>
    <t>(регулирование поверхностого стока при помощи подпорных гидротехнических сооружений)</t>
  </si>
  <si>
    <t>Отчетный период 2018 г.</t>
  </si>
  <si>
    <t>Индекс ИТС-1</t>
  </si>
  <si>
    <t>Периодичность: годовая</t>
  </si>
  <si>
    <t>Представляет: субъект естественной монополии Актюбинский филиал РГП на ПХВ «Казводхоз» КВР МСХ РК</t>
  </si>
  <si>
    <t>Куда представляется форма: Департамент Комитета по регулированию естественных монополий, защите конкуренции и прав потребителей Министерства национальной экономики Республики Казахстан по Актюбинской области</t>
  </si>
  <si>
    <t>Срок предоставления: – ежегодно не позднее 1 мая года, следующего за отчетным периодом</t>
  </si>
  <si>
    <t>№ п/п</t>
  </si>
  <si>
    <t>Наименование показателей</t>
  </si>
  <si>
    <t>Единица
измерения</t>
  </si>
  <si>
    <t>Предусмотрено в утвержденной тарифной смете</t>
  </si>
  <si>
    <t>Фактически сложившиеся показатели тарифной сметы</t>
  </si>
  <si>
    <t>Отклонение
в %</t>
  </si>
  <si>
    <t>Причины отклонения</t>
  </si>
  <si>
    <t>I</t>
  </si>
  <si>
    <t>Затраты на производство товаров и предоставление услуг, всего, в т.ч.</t>
  </si>
  <si>
    <t>Тысяч тенге</t>
  </si>
  <si>
    <t>Материальные затраты, всего, в т.ч.</t>
  </si>
  <si>
    <t>- " -</t>
  </si>
  <si>
    <t>1.1</t>
  </si>
  <si>
    <t>Сырье и материалы</t>
  </si>
  <si>
    <t>1.2</t>
  </si>
  <si>
    <t>прочие материалы</t>
  </si>
  <si>
    <t>1.3</t>
  </si>
  <si>
    <t>ГСМ</t>
  </si>
  <si>
    <t>1.4</t>
  </si>
  <si>
    <t>Топливо</t>
  </si>
  <si>
    <t>1.5</t>
  </si>
  <si>
    <t>Энергия</t>
  </si>
  <si>
    <t>Исполнено, отклонения в пределах 5% от размеров, предусмотренных утвержденной тарифной сметой.</t>
  </si>
  <si>
    <t>Расходы на оплату труда, всего, в т.ч.</t>
  </si>
  <si>
    <t>2.1</t>
  </si>
  <si>
    <t>Заработная плата производственного персонала</t>
  </si>
  <si>
    <t>Исполнено с перерасходом на 6 876,95 тыс. тенге от размеров, предусмотренных утвержденной тарифной сметой.</t>
  </si>
  <si>
    <t>2.2</t>
  </si>
  <si>
    <t>Социальный налог</t>
  </si>
  <si>
    <t>Исполнено с перерасходом на 595,03 тыс. тенге от размеров, предусмотренных утвержденной тарифной сметой.</t>
  </si>
  <si>
    <t>2.3</t>
  </si>
  <si>
    <t>обязательное социальное медицинское страхование</t>
  </si>
  <si>
    <t>Исполнено с перерасходом на 78,43 тыс. тенге от размеров, предусмотренных утвержденной тарифной сметой.</t>
  </si>
  <si>
    <t>Амортизация</t>
  </si>
  <si>
    <t>В соответствии пункта 8 статьи 21 ЗРК «О естественных монополиях»</t>
  </si>
  <si>
    <t>Ремонт, всего, в т.ч.</t>
  </si>
  <si>
    <t>4.1</t>
  </si>
  <si>
    <t>Капитальный ремонт, не приводящий к увеличению стоимости основных фондов</t>
  </si>
  <si>
    <t>Прочие затраты, всего</t>
  </si>
  <si>
    <t>5.1</t>
  </si>
  <si>
    <t>охрана труда и техника безопасности</t>
  </si>
  <si>
    <t>5.2</t>
  </si>
  <si>
    <t>услуги связи</t>
  </si>
  <si>
    <t>5.3</t>
  </si>
  <si>
    <t>другие затраты (страховые)</t>
  </si>
  <si>
    <t>Ранее при корректировке тарифной сметы предложено изменение в сторону уменьшение страховых затрат, уменьшение связано с исключением статьи «Страхование имущество» так как данный вид страхование не связано с деятельностью Филиала.</t>
  </si>
  <si>
    <t>II</t>
  </si>
  <si>
    <t>Расходы периода всего, в т.ч.</t>
  </si>
  <si>
    <t>Общие и административные расходы, всего, в т.ч.</t>
  </si>
  <si>
    <t>6.1</t>
  </si>
  <si>
    <t>Сложилось в связи с производственной необходимостью.</t>
  </si>
  <si>
    <t>6.2</t>
  </si>
  <si>
    <t>Заработная плата административного персонала</t>
  </si>
  <si>
    <t>Фактическое начисление, согласно штатному расписанию. Ранее неоднократно предложено при корректировке тарифной сметы изменение в сторону увеличение на основании данных статистики.</t>
  </si>
  <si>
    <t>6.3</t>
  </si>
  <si>
    <t>6.4</t>
  </si>
  <si>
    <t>6.5</t>
  </si>
  <si>
    <t>Налоги</t>
  </si>
  <si>
    <t>Перерасход сложилось в связи с увеличением объема оказываемых услуг.</t>
  </si>
  <si>
    <t>6.6</t>
  </si>
  <si>
    <t>энергия</t>
  </si>
  <si>
    <t>Вкупе с п.п. 1.5 главы "Затраты на производство товаров и предоставление услуг" исполнено на 97%, отклонения в пределах 5% от размеров предусмотренных утвержденной тарифной сметой.</t>
  </si>
  <si>
    <t>6.7</t>
  </si>
  <si>
    <t>услуги банка</t>
  </si>
  <si>
    <t>6.8</t>
  </si>
  <si>
    <t>коммунальные услуги</t>
  </si>
  <si>
    <t>Ранее при корректировке тарифной сметы предложено изменение в сторону увеличение расходов.</t>
  </si>
  <si>
    <t>6.9</t>
  </si>
  <si>
    <t>услуги сторонних организаций</t>
  </si>
  <si>
    <t>6.10</t>
  </si>
  <si>
    <t>аренда помещения</t>
  </si>
  <si>
    <t>Ранее при корректировке тарифной сметы предложено включение данной статьи затрат в тарифную смету.</t>
  </si>
  <si>
    <t>6.11</t>
  </si>
  <si>
    <t>командировочные расходы</t>
  </si>
  <si>
    <t>6.12</t>
  </si>
  <si>
    <t>аудиторские услуги</t>
  </si>
  <si>
    <t>Данная статья по инициативе центрального аппарата заложено в план государственных закупок по проведению аудиторской проверки в целях получения разумной уверенности  в достоверности финансовой отчетности, что финансовая отчетность не содержит существующих неточностей.</t>
  </si>
  <si>
    <t>6.13</t>
  </si>
  <si>
    <t>6.14</t>
  </si>
  <si>
    <t>Прочие расходы (расшифровать)</t>
  </si>
  <si>
    <t>6.14.1</t>
  </si>
  <si>
    <t>почтовые услуги</t>
  </si>
  <si>
    <t>6.14.2</t>
  </si>
  <si>
    <t>информацинные расходы</t>
  </si>
  <si>
    <t>6.14.3</t>
  </si>
  <si>
    <t>нотариальные услуги</t>
  </si>
  <si>
    <t>Ранее при корректировке тарифной сметы предложено изменение в сторону уменьшения расходов на -9,84 тыс. тенге.</t>
  </si>
  <si>
    <t>6.14.4</t>
  </si>
  <si>
    <t>канцелярские расходы</t>
  </si>
  <si>
    <t>6.14.5</t>
  </si>
  <si>
    <t>периодическая печать</t>
  </si>
  <si>
    <t>Ранее при корректировке тарифной сметы предложено изменение в сторону уменьшения расходов</t>
  </si>
  <si>
    <t>6.14.6</t>
  </si>
  <si>
    <t>содержание служебного автотранспорта</t>
  </si>
  <si>
    <t>Ранее при корректировке тарифной сметы предложено изменение в сторону уменьшения расходов на -145,15 тыс. тенге.</t>
  </si>
  <si>
    <t>6.14.7</t>
  </si>
  <si>
    <t>повышение квалификации</t>
  </si>
  <si>
    <t>6.14.8</t>
  </si>
  <si>
    <t>изготовление документа</t>
  </si>
  <si>
    <t>6.14.9</t>
  </si>
  <si>
    <t>штрафы, пени</t>
  </si>
  <si>
    <t>III</t>
  </si>
  <si>
    <t>Всего затрат на предоставление услуг</t>
  </si>
  <si>
    <t>IV</t>
  </si>
  <si>
    <t>Доход (РБА*СП)</t>
  </si>
  <si>
    <t>Полученная прибыль направлена на создание новых активов (на завершение строительства административного здание) то есть направлена на развитие и эффективное функционирование.</t>
  </si>
  <si>
    <t>V</t>
  </si>
  <si>
    <t>Регулируемая база задействованных активов (РБА)</t>
  </si>
  <si>
    <t>VI</t>
  </si>
  <si>
    <t>Всего доходов</t>
  </si>
  <si>
    <t>В связи с увеличением объема оказываемых услуг.</t>
  </si>
  <si>
    <t>VII</t>
  </si>
  <si>
    <t>Объем оказываемых услуг (товаров, работ)</t>
  </si>
  <si>
    <r>
      <t>тыс.м</t>
    </r>
    <r>
      <rPr>
        <vertAlign val="superscript"/>
        <sz val="10"/>
        <rFont val="Times New Roman"/>
        <family val="1"/>
        <charset val="204"/>
      </rPr>
      <t>3</t>
    </r>
  </si>
  <si>
    <t>По результатам заключенных договоров с потребителями за 12 месяцев 2018 года.</t>
  </si>
  <si>
    <t>VIII</t>
  </si>
  <si>
    <t>Нормативные технические потери</t>
  </si>
  <si>
    <t>%</t>
  </si>
  <si>
    <t>-</t>
  </si>
  <si>
    <t>IХ</t>
  </si>
  <si>
    <t>Тариф</t>
  </si>
  <si>
    <t>Тенге/ на единицу оказываемых услуг (товаров, работ)</t>
  </si>
  <si>
    <t>Перерасход сложилось в соответствии тарифам банка в соответствии размера доходов и затрат.</t>
  </si>
  <si>
    <t>Ранее при корректировке тарифной сметы предложено изменение в сторону увеличения расходов.</t>
  </si>
  <si>
    <t>Пеня в размере 19,97 тыс. тенге и Адм.штраф в размере 427 556 тенге в соответствии протоколу № 18 (Постановление суда № 3-14961/2018 от 04.07.2018 года) по результатам проверки КРЕМ ЗК ПП МНЭ РК.</t>
  </si>
  <si>
    <t>По результатам удорожание цен на товары и услуги поставщиков.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</si>
</sst>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3" fillId="0" borderId="0" xfId="2" applyFont="1" applyFill="1" applyAlignment="1">
      <alignment horizontal="center"/>
    </xf>
    <xf numFmtId="0" fontId="3" fillId="0" borderId="0" xfId="2" applyFont="1" applyFill="1" applyAlignment="1"/>
    <xf numFmtId="9" fontId="3" fillId="0" borderId="0" xfId="1" applyFont="1" applyFill="1" applyAlignment="1"/>
    <xf numFmtId="0" fontId="3" fillId="0" borderId="0" xfId="0" applyFont="1" applyFill="1" applyAlignment="1"/>
    <xf numFmtId="0" fontId="3" fillId="0" borderId="0" xfId="2" applyFont="1" applyFill="1" applyAlignment="1">
      <alignment horizontal="left"/>
    </xf>
    <xf numFmtId="9" fontId="3" fillId="0" borderId="0" xfId="1" applyFont="1" applyFill="1" applyAlignment="1">
      <alignment horizontal="left"/>
    </xf>
    <xf numFmtId="0" fontId="3" fillId="0" borderId="0" xfId="2" applyFont="1" applyFill="1" applyAlignment="1">
      <alignment horizontal="center" vertical="center"/>
    </xf>
    <xf numFmtId="0" fontId="3" fillId="0" borderId="0" xfId="0" applyFont="1" applyFill="1" applyAlignment="1">
      <alignment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9" fontId="4" fillId="0" borderId="2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2" xfId="2" applyFont="1" applyFill="1" applyBorder="1" applyAlignment="1">
      <alignment horizontal="center"/>
    </xf>
    <xf numFmtId="0" fontId="4" fillId="0" borderId="2" xfId="2" applyFont="1" applyFill="1" applyBorder="1" applyAlignment="1">
      <alignment wrapText="1"/>
    </xf>
    <xf numFmtId="4" fontId="4" fillId="0" borderId="2" xfId="2" applyNumberFormat="1" applyFont="1" applyFill="1" applyBorder="1" applyAlignment="1">
      <alignment horizontal="right"/>
    </xf>
    <xf numFmtId="9" fontId="4" fillId="0" borderId="2" xfId="1" applyNumberFormat="1" applyFont="1" applyFill="1" applyBorder="1" applyAlignment="1">
      <alignment horizontal="center"/>
    </xf>
    <xf numFmtId="4" fontId="4" fillId="0" borderId="2" xfId="2" applyNumberFormat="1" applyFont="1" applyFill="1" applyBorder="1" applyAlignment="1">
      <alignment horizontal="justify" vertical="center"/>
    </xf>
    <xf numFmtId="0" fontId="4" fillId="0" borderId="2" xfId="2" applyFont="1" applyFill="1" applyBorder="1" applyAlignment="1"/>
    <xf numFmtId="0" fontId="3" fillId="0" borderId="1" xfId="2" applyFont="1" applyFill="1" applyBorder="1" applyAlignment="1">
      <alignment horizontal="center" wrapText="1"/>
    </xf>
    <xf numFmtId="4" fontId="4" fillId="0" borderId="1" xfId="2" applyNumberFormat="1" applyFont="1" applyFill="1" applyBorder="1" applyAlignment="1">
      <alignment horizontal="right" wrapText="1"/>
    </xf>
    <xf numFmtId="9" fontId="4" fillId="0" borderId="1" xfId="1" applyNumberFormat="1" applyFont="1" applyFill="1" applyBorder="1" applyAlignment="1">
      <alignment horizontal="center" wrapText="1"/>
    </xf>
    <xf numFmtId="4" fontId="4" fillId="0" borderId="2" xfId="2" applyNumberFormat="1" applyFont="1" applyFill="1" applyBorder="1" applyAlignment="1">
      <alignment horizontal="justify" vertical="center" wrapText="1"/>
    </xf>
    <xf numFmtId="49" fontId="3" fillId="0" borderId="2" xfId="2" applyNumberFormat="1" applyFont="1" applyFill="1" applyBorder="1" applyAlignment="1">
      <alignment horizontal="center"/>
    </xf>
    <xf numFmtId="0" fontId="3" fillId="0" borderId="2" xfId="2" applyFont="1" applyFill="1" applyBorder="1" applyAlignment="1"/>
    <xf numFmtId="4" fontId="3" fillId="0" borderId="1" xfId="2" applyNumberFormat="1" applyFont="1" applyFill="1" applyBorder="1" applyAlignment="1">
      <alignment horizontal="right" wrapText="1"/>
    </xf>
    <xf numFmtId="9" fontId="3" fillId="0" borderId="1" xfId="1" applyNumberFormat="1" applyFont="1" applyFill="1" applyBorder="1" applyAlignment="1">
      <alignment horizontal="center" wrapText="1"/>
    </xf>
    <xf numFmtId="4" fontId="3" fillId="0" borderId="2" xfId="2" applyNumberFormat="1" applyFont="1" applyFill="1" applyBorder="1" applyAlignment="1">
      <alignment horizontal="justify" vertical="center" wrapText="1"/>
    </xf>
    <xf numFmtId="4" fontId="3" fillId="0" borderId="2" xfId="2" applyNumberFormat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wrapText="1"/>
    </xf>
    <xf numFmtId="0" fontId="3" fillId="0" borderId="2" xfId="2" applyFont="1" applyFill="1" applyBorder="1" applyAlignment="1">
      <alignment horizontal="center" wrapText="1"/>
    </xf>
    <xf numFmtId="4" fontId="3" fillId="0" borderId="2" xfId="2" applyNumberFormat="1" applyFont="1" applyFill="1" applyBorder="1" applyAlignment="1">
      <alignment horizontal="right" wrapText="1"/>
    </xf>
    <xf numFmtId="9" fontId="3" fillId="0" borderId="2" xfId="1" applyNumberFormat="1" applyFont="1" applyFill="1" applyBorder="1" applyAlignment="1">
      <alignment horizontal="center" wrapText="1"/>
    </xf>
    <xf numFmtId="4" fontId="4" fillId="0" borderId="2" xfId="2" applyNumberFormat="1" applyFont="1" applyFill="1" applyBorder="1" applyAlignment="1">
      <alignment horizontal="right" wrapText="1"/>
    </xf>
    <xf numFmtId="9" fontId="4" fillId="0" borderId="2" xfId="1" applyNumberFormat="1" applyFont="1" applyFill="1" applyBorder="1" applyAlignment="1">
      <alignment horizontal="center" wrapText="1"/>
    </xf>
    <xf numFmtId="0" fontId="4" fillId="0" borderId="2" xfId="2" applyFont="1" applyFill="1" applyBorder="1" applyAlignment="1">
      <alignment horizontal="center" wrapText="1"/>
    </xf>
    <xf numFmtId="0" fontId="4" fillId="0" borderId="0" xfId="0" applyFont="1" applyFill="1" applyAlignment="1"/>
    <xf numFmtId="4" fontId="3" fillId="0" borderId="2" xfId="0" applyNumberFormat="1" applyFont="1" applyFill="1" applyBorder="1"/>
    <xf numFmtId="9" fontId="3" fillId="0" borderId="2" xfId="1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justify" vertical="center" wrapText="1"/>
    </xf>
    <xf numFmtId="0" fontId="4" fillId="0" borderId="1" xfId="2" applyFont="1" applyFill="1" applyBorder="1" applyAlignment="1">
      <alignment horizontal="center" wrapText="1"/>
    </xf>
    <xf numFmtId="4" fontId="3" fillId="0" borderId="2" xfId="0" applyNumberFormat="1" applyFont="1" applyFill="1" applyBorder="1" applyAlignment="1">
      <alignment horizontal="justify" vertical="center"/>
    </xf>
    <xf numFmtId="0" fontId="3" fillId="0" borderId="2" xfId="2" applyFont="1" applyFill="1" applyBorder="1" applyAlignment="1">
      <alignment horizontal="center"/>
    </xf>
    <xf numFmtId="4" fontId="3" fillId="0" borderId="2" xfId="2" applyNumberFormat="1" applyFont="1" applyFill="1" applyBorder="1" applyAlignment="1">
      <alignment horizontal="justify" vertical="center"/>
    </xf>
    <xf numFmtId="4" fontId="3" fillId="0" borderId="2" xfId="2" applyNumberFormat="1" applyFont="1" applyFill="1" applyBorder="1" applyAlignment="1">
      <alignment horizontal="center"/>
    </xf>
    <xf numFmtId="0" fontId="4" fillId="0" borderId="2" xfId="2" applyFont="1" applyFill="1" applyBorder="1" applyAlignment="1">
      <alignment horizontal="left" wrapText="1"/>
    </xf>
    <xf numFmtId="4" fontId="4" fillId="0" borderId="2" xfId="2" applyNumberFormat="1" applyFont="1" applyFill="1" applyBorder="1" applyAlignment="1">
      <alignment horizontal="center" wrapText="1"/>
    </xf>
    <xf numFmtId="2" fontId="3" fillId="0" borderId="0" xfId="2" applyNumberFormat="1" applyFont="1" applyFill="1" applyAlignment="1">
      <alignment horizontal="center" vertical="center"/>
    </xf>
    <xf numFmtId="0" fontId="3" fillId="0" borderId="0" xfId="2" applyFont="1" applyFill="1" applyAlignment="1">
      <alignment horizontal="justify"/>
    </xf>
    <xf numFmtId="4" fontId="3" fillId="0" borderId="0" xfId="0" applyNumberFormat="1" applyFont="1" applyFill="1" applyAlignment="1"/>
    <xf numFmtId="4" fontId="3" fillId="0" borderId="1" xfId="0" applyNumberFormat="1" applyFont="1" applyFill="1" applyBorder="1" applyAlignment="1">
      <alignment horizontal="justify" vertical="center" wrapText="1"/>
    </xf>
    <xf numFmtId="4" fontId="3" fillId="0" borderId="3" xfId="0" applyNumberFormat="1" applyFont="1" applyFill="1" applyBorder="1" applyAlignment="1">
      <alignment horizontal="justify" vertical="center" wrapText="1"/>
    </xf>
    <xf numFmtId="4" fontId="3" fillId="0" borderId="4" xfId="0" applyNumberFormat="1" applyFont="1" applyFill="1" applyBorder="1" applyAlignment="1">
      <alignment horizontal="justify" vertical="center" wrapText="1"/>
    </xf>
    <xf numFmtId="0" fontId="4" fillId="0" borderId="2" xfId="2" applyFont="1" applyFill="1" applyBorder="1" applyAlignment="1">
      <alignment horizontal="center"/>
    </xf>
    <xf numFmtId="0" fontId="4" fillId="0" borderId="2" xfId="2" applyFont="1" applyFill="1" applyBorder="1" applyAlignment="1">
      <alignment horizontal="left"/>
    </xf>
    <xf numFmtId="0" fontId="3" fillId="0" borderId="0" xfId="2" applyFont="1" applyFill="1" applyAlignment="1">
      <alignment horizontal="left" wrapText="1"/>
    </xf>
    <xf numFmtId="0" fontId="3" fillId="0" borderId="0" xfId="2" applyFont="1" applyFill="1" applyAlignment="1">
      <alignment horizontal="center"/>
    </xf>
    <xf numFmtId="0" fontId="4" fillId="0" borderId="0" xfId="2" applyFont="1" applyFill="1" applyAlignment="1">
      <alignment horizontal="center"/>
    </xf>
    <xf numFmtId="0" fontId="5" fillId="0" borderId="0" xfId="2" applyFont="1" applyFill="1" applyAlignment="1">
      <alignment horizontal="center"/>
    </xf>
  </cellXfs>
  <cellStyles count="3">
    <cellStyle name="Обычный" xfId="0" builtinId="0"/>
    <cellStyle name="Обычный 2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H74"/>
  <sheetViews>
    <sheetView tabSelected="1" view="pageBreakPreview" topLeftCell="B1" zoomScaleNormal="100" zoomScaleSheetLayoutView="100" workbookViewId="0">
      <selection activeCell="J35" sqref="J35"/>
    </sheetView>
  </sheetViews>
  <sheetFormatPr defaultRowHeight="12.75" x14ac:dyDescent="0.2"/>
  <cols>
    <col min="1" max="1" width="5.140625" style="1" hidden="1" customWidth="1"/>
    <col min="2" max="2" width="50.85546875" style="2" customWidth="1"/>
    <col min="3" max="3" width="12.28515625" style="2" customWidth="1"/>
    <col min="4" max="5" width="15.7109375" style="2" customWidth="1"/>
    <col min="6" max="6" width="11.42578125" style="3" customWidth="1"/>
    <col min="7" max="7" width="58.42578125" style="7" customWidth="1"/>
    <col min="8" max="16384" width="9.140625" style="4"/>
  </cols>
  <sheetData>
    <row r="1" spans="1:8" x14ac:dyDescent="0.2">
      <c r="G1" s="1" t="s">
        <v>0</v>
      </c>
    </row>
    <row r="2" spans="1:8" x14ac:dyDescent="0.2">
      <c r="G2" s="1" t="s">
        <v>1</v>
      </c>
    </row>
    <row r="3" spans="1:8" x14ac:dyDescent="0.2">
      <c r="G3" s="1" t="s">
        <v>2</v>
      </c>
    </row>
    <row r="4" spans="1:8" x14ac:dyDescent="0.2">
      <c r="G4" s="1" t="s">
        <v>3</v>
      </c>
    </row>
    <row r="5" spans="1:8" x14ac:dyDescent="0.2">
      <c r="G5" s="1" t="s">
        <v>4</v>
      </c>
    </row>
    <row r="6" spans="1:8" x14ac:dyDescent="0.2">
      <c r="G6" s="1" t="s">
        <v>5</v>
      </c>
    </row>
    <row r="7" spans="1:8" x14ac:dyDescent="0.2">
      <c r="G7" s="1" t="s">
        <v>6</v>
      </c>
    </row>
    <row r="9" spans="1:8" x14ac:dyDescent="0.2">
      <c r="A9" s="59"/>
      <c r="B9" s="59"/>
      <c r="C9" s="59"/>
      <c r="D9" s="59"/>
      <c r="E9" s="59"/>
      <c r="F9" s="59"/>
      <c r="G9" s="59"/>
    </row>
    <row r="10" spans="1:8" x14ac:dyDescent="0.2">
      <c r="B10" s="58" t="s">
        <v>7</v>
      </c>
      <c r="C10" s="58"/>
      <c r="D10" s="58"/>
      <c r="E10" s="58"/>
      <c r="F10" s="58"/>
      <c r="G10" s="58"/>
    </row>
    <row r="11" spans="1:8" x14ac:dyDescent="0.2">
      <c r="B11" s="59" t="s">
        <v>8</v>
      </c>
      <c r="C11" s="59"/>
      <c r="D11" s="59"/>
      <c r="E11" s="59"/>
      <c r="F11" s="59"/>
      <c r="G11" s="59"/>
    </row>
    <row r="12" spans="1:8" x14ac:dyDescent="0.2">
      <c r="B12" s="60" t="s">
        <v>9</v>
      </c>
      <c r="C12" s="60"/>
      <c r="D12" s="60"/>
      <c r="E12" s="60"/>
      <c r="F12" s="60"/>
      <c r="G12" s="60"/>
    </row>
    <row r="13" spans="1:8" x14ac:dyDescent="0.2">
      <c r="B13" s="59" t="s">
        <v>10</v>
      </c>
      <c r="C13" s="59"/>
      <c r="D13" s="59"/>
      <c r="E13" s="59"/>
      <c r="F13" s="59"/>
      <c r="G13" s="59"/>
    </row>
    <row r="14" spans="1:8" x14ac:dyDescent="0.2">
      <c r="A14" s="5"/>
      <c r="B14" s="5"/>
      <c r="C14" s="5"/>
      <c r="D14" s="5"/>
      <c r="E14" s="5"/>
      <c r="F14" s="6"/>
    </row>
    <row r="15" spans="1:8" x14ac:dyDescent="0.2">
      <c r="B15" s="5" t="s">
        <v>11</v>
      </c>
      <c r="C15" s="5"/>
      <c r="D15" s="5"/>
      <c r="E15" s="5"/>
      <c r="F15" s="5"/>
      <c r="G15" s="6"/>
      <c r="H15" s="7"/>
    </row>
    <row r="16" spans="1:8" x14ac:dyDescent="0.2">
      <c r="B16" s="5" t="s">
        <v>12</v>
      </c>
      <c r="C16" s="5"/>
      <c r="D16" s="5"/>
      <c r="E16" s="5"/>
      <c r="F16" s="5"/>
      <c r="G16" s="6"/>
      <c r="H16" s="7"/>
    </row>
    <row r="17" spans="1:8" x14ac:dyDescent="0.2">
      <c r="B17" s="5" t="s">
        <v>13</v>
      </c>
      <c r="C17" s="5"/>
      <c r="D17" s="5"/>
      <c r="E17" s="5"/>
      <c r="F17" s="5"/>
      <c r="G17" s="5"/>
      <c r="H17" s="5"/>
    </row>
    <row r="18" spans="1:8" s="8" customFormat="1" x14ac:dyDescent="0.2">
      <c r="B18" s="57" t="s">
        <v>14</v>
      </c>
      <c r="C18" s="57"/>
      <c r="D18" s="57"/>
      <c r="E18" s="57"/>
      <c r="F18" s="57"/>
      <c r="G18" s="57"/>
      <c r="H18" s="50"/>
    </row>
    <row r="19" spans="1:8" x14ac:dyDescent="0.2">
      <c r="B19" s="5" t="s">
        <v>15</v>
      </c>
      <c r="C19" s="5"/>
      <c r="D19" s="5"/>
      <c r="E19" s="5"/>
      <c r="F19" s="5"/>
      <c r="G19" s="6"/>
      <c r="H19" s="7"/>
    </row>
    <row r="20" spans="1:8" s="2" customFormat="1" x14ac:dyDescent="0.2">
      <c r="G20" s="7"/>
    </row>
    <row r="21" spans="1:8" s="14" customFormat="1" ht="51" x14ac:dyDescent="0.25">
      <c r="A21" s="9" t="s">
        <v>16</v>
      </c>
      <c r="B21" s="10" t="s">
        <v>17</v>
      </c>
      <c r="C21" s="11" t="s">
        <v>18</v>
      </c>
      <c r="D21" s="12" t="s">
        <v>19</v>
      </c>
      <c r="E21" s="12" t="s">
        <v>20</v>
      </c>
      <c r="F21" s="13" t="s">
        <v>21</v>
      </c>
      <c r="G21" s="12" t="s">
        <v>22</v>
      </c>
    </row>
    <row r="22" spans="1:8" s="14" customFormat="1" x14ac:dyDescent="0.25">
      <c r="A22" s="9">
        <v>1</v>
      </c>
      <c r="B22" s="10">
        <v>1</v>
      </c>
      <c r="C22" s="9">
        <v>2</v>
      </c>
      <c r="D22" s="10">
        <v>3</v>
      </c>
      <c r="E22" s="9">
        <v>4</v>
      </c>
      <c r="F22" s="10">
        <v>5</v>
      </c>
      <c r="G22" s="9">
        <v>6</v>
      </c>
    </row>
    <row r="23" spans="1:8" ht="25.5" x14ac:dyDescent="0.2">
      <c r="A23" s="15" t="s">
        <v>23</v>
      </c>
      <c r="B23" s="16" t="s">
        <v>24</v>
      </c>
      <c r="C23" s="15" t="s">
        <v>25</v>
      </c>
      <c r="D23" s="17">
        <f>D24+D30+D34+D37+D35+0.01</f>
        <v>14836.071854872</v>
      </c>
      <c r="E23" s="17">
        <f>E24+E30+E34+E37+E35</f>
        <v>18280.460000000003</v>
      </c>
      <c r="F23" s="18">
        <f>E23/D23-100%</f>
        <v>0.23216308055268042</v>
      </c>
      <c r="G23" s="19"/>
    </row>
    <row r="24" spans="1:8" x14ac:dyDescent="0.2">
      <c r="A24" s="15">
        <v>1</v>
      </c>
      <c r="B24" s="20" t="s">
        <v>26</v>
      </c>
      <c r="C24" s="21" t="s">
        <v>27</v>
      </c>
      <c r="D24" s="22">
        <f>D25+D26+D27+D28+D29</f>
        <v>2296.7868000000003</v>
      </c>
      <c r="E24" s="22">
        <f>E25+E26+E27+E28+E29</f>
        <v>2264.9</v>
      </c>
      <c r="F24" s="23">
        <f t="shared" ref="F24:F73" si="0">E24/D24-100%</f>
        <v>-1.3883221551081792E-2</v>
      </c>
      <c r="G24" s="24"/>
    </row>
    <row r="25" spans="1:8" x14ac:dyDescent="0.2">
      <c r="A25" s="25" t="s">
        <v>28</v>
      </c>
      <c r="B25" s="26" t="s">
        <v>29</v>
      </c>
      <c r="C25" s="21" t="s">
        <v>27</v>
      </c>
      <c r="D25" s="27"/>
      <c r="E25" s="27"/>
      <c r="F25" s="28"/>
      <c r="G25" s="29"/>
    </row>
    <row r="26" spans="1:8" x14ac:dyDescent="0.2">
      <c r="A26" s="25" t="s">
        <v>30</v>
      </c>
      <c r="B26" s="26" t="s">
        <v>31</v>
      </c>
      <c r="C26" s="21" t="s">
        <v>27</v>
      </c>
      <c r="D26" s="27"/>
      <c r="E26" s="27"/>
      <c r="F26" s="28"/>
      <c r="G26" s="29"/>
    </row>
    <row r="27" spans="1:8" x14ac:dyDescent="0.2">
      <c r="A27" s="25" t="s">
        <v>32</v>
      </c>
      <c r="B27" s="26" t="s">
        <v>33</v>
      </c>
      <c r="C27" s="21" t="s">
        <v>27</v>
      </c>
      <c r="D27" s="27">
        <v>922.23180000000002</v>
      </c>
      <c r="E27" s="27">
        <v>920.61</v>
      </c>
      <c r="F27" s="28">
        <f t="shared" si="0"/>
        <v>-1.7585600496534681E-3</v>
      </c>
      <c r="G27" s="30"/>
    </row>
    <row r="28" spans="1:8" x14ac:dyDescent="0.2">
      <c r="A28" s="25" t="s">
        <v>34</v>
      </c>
      <c r="B28" s="26" t="s">
        <v>35</v>
      </c>
      <c r="C28" s="21" t="s">
        <v>27</v>
      </c>
      <c r="D28" s="27"/>
      <c r="E28" s="27"/>
      <c r="F28" s="28"/>
      <c r="G28" s="29"/>
    </row>
    <row r="29" spans="1:8" ht="25.5" x14ac:dyDescent="0.2">
      <c r="A29" s="25" t="s">
        <v>36</v>
      </c>
      <c r="B29" s="26" t="s">
        <v>37</v>
      </c>
      <c r="C29" s="21" t="s">
        <v>27</v>
      </c>
      <c r="D29" s="27">
        <v>1374.5550000000003</v>
      </c>
      <c r="E29" s="27">
        <v>1344.29</v>
      </c>
      <c r="F29" s="28">
        <f t="shared" si="0"/>
        <v>-2.201803492766774E-2</v>
      </c>
      <c r="G29" s="29" t="s">
        <v>38</v>
      </c>
    </row>
    <row r="30" spans="1:8" x14ac:dyDescent="0.2">
      <c r="A30" s="15">
        <v>2</v>
      </c>
      <c r="B30" s="16" t="s">
        <v>39</v>
      </c>
      <c r="C30" s="21" t="s">
        <v>27</v>
      </c>
      <c r="D30" s="22">
        <f>D31+D32+D33</f>
        <v>7210.5950548719993</v>
      </c>
      <c r="E30" s="22">
        <f>E31+E32+E33</f>
        <v>14761</v>
      </c>
      <c r="F30" s="23">
        <f t="shared" si="0"/>
        <v>1.0471264698225426</v>
      </c>
      <c r="G30" s="24"/>
    </row>
    <row r="31" spans="1:8" ht="25.5" x14ac:dyDescent="0.2">
      <c r="A31" s="25" t="s">
        <v>40</v>
      </c>
      <c r="B31" s="31" t="s">
        <v>41</v>
      </c>
      <c r="C31" s="21" t="s">
        <v>27</v>
      </c>
      <c r="D31" s="27">
        <v>6561.0548639999997</v>
      </c>
      <c r="E31" s="27">
        <v>13438</v>
      </c>
      <c r="F31" s="28">
        <f t="shared" si="0"/>
        <v>1.0481462628415539</v>
      </c>
      <c r="G31" s="29" t="s">
        <v>42</v>
      </c>
      <c r="H31" s="51"/>
    </row>
    <row r="32" spans="1:8" ht="25.5" x14ac:dyDescent="0.2">
      <c r="A32" s="25" t="s">
        <v>43</v>
      </c>
      <c r="B32" s="26" t="s">
        <v>44</v>
      </c>
      <c r="C32" s="21" t="s">
        <v>27</v>
      </c>
      <c r="D32" s="27">
        <f>D31*0.9*0.095</f>
        <v>560.97019087199999</v>
      </c>
      <c r="E32" s="27">
        <v>1156</v>
      </c>
      <c r="F32" s="28">
        <f t="shared" si="0"/>
        <v>1.060715558170847</v>
      </c>
      <c r="G32" s="29" t="s">
        <v>45</v>
      </c>
      <c r="H32" s="51"/>
    </row>
    <row r="33" spans="1:8" ht="25.5" x14ac:dyDescent="0.2">
      <c r="A33" s="25" t="s">
        <v>46</v>
      </c>
      <c r="B33" s="26" t="s">
        <v>47</v>
      </c>
      <c r="C33" s="21" t="s">
        <v>27</v>
      </c>
      <c r="D33" s="27">
        <v>88.57</v>
      </c>
      <c r="E33" s="27">
        <v>167</v>
      </c>
      <c r="F33" s="28">
        <f t="shared" si="0"/>
        <v>0.88551428248842745</v>
      </c>
      <c r="G33" s="29" t="s">
        <v>48</v>
      </c>
      <c r="H33" s="51"/>
    </row>
    <row r="34" spans="1:8" x14ac:dyDescent="0.2">
      <c r="A34" s="15">
        <v>3</v>
      </c>
      <c r="B34" s="20" t="s">
        <v>49</v>
      </c>
      <c r="C34" s="21" t="s">
        <v>27</v>
      </c>
      <c r="D34" s="22">
        <v>3169.6</v>
      </c>
      <c r="E34" s="22">
        <v>0</v>
      </c>
      <c r="F34" s="23">
        <f t="shared" si="0"/>
        <v>-1</v>
      </c>
      <c r="G34" s="29" t="s">
        <v>50</v>
      </c>
    </row>
    <row r="35" spans="1:8" x14ac:dyDescent="0.2">
      <c r="A35" s="15">
        <v>4</v>
      </c>
      <c r="B35" s="20" t="s">
        <v>51</v>
      </c>
      <c r="C35" s="21" t="s">
        <v>27</v>
      </c>
      <c r="D35" s="22">
        <f>D36</f>
        <v>1075.24</v>
      </c>
      <c r="E35" s="22">
        <f>E36</f>
        <v>1075.23</v>
      </c>
      <c r="F35" s="23">
        <f t="shared" si="0"/>
        <v>-9.3002492467242348E-6</v>
      </c>
      <c r="G35" s="29"/>
    </row>
    <row r="36" spans="1:8" ht="25.5" x14ac:dyDescent="0.2">
      <c r="A36" s="25" t="s">
        <v>52</v>
      </c>
      <c r="B36" s="31" t="s">
        <v>53</v>
      </c>
      <c r="C36" s="32" t="s">
        <v>27</v>
      </c>
      <c r="D36" s="33">
        <v>1075.24</v>
      </c>
      <c r="E36" s="33">
        <v>1075.23</v>
      </c>
      <c r="F36" s="34">
        <f t="shared" si="0"/>
        <v>-9.3002492467242348E-6</v>
      </c>
      <c r="G36" s="29"/>
    </row>
    <row r="37" spans="1:8" x14ac:dyDescent="0.2">
      <c r="A37" s="15">
        <v>5</v>
      </c>
      <c r="B37" s="20" t="s">
        <v>54</v>
      </c>
      <c r="C37" s="32" t="s">
        <v>27</v>
      </c>
      <c r="D37" s="35">
        <f>SUM(D38:D40)</f>
        <v>1083.8399999999999</v>
      </c>
      <c r="E37" s="35">
        <f>SUM(E38:E40)</f>
        <v>179.33</v>
      </c>
      <c r="F37" s="36">
        <f t="shared" si="0"/>
        <v>-0.83454199881901392</v>
      </c>
      <c r="G37" s="24"/>
    </row>
    <row r="38" spans="1:8" x14ac:dyDescent="0.2">
      <c r="A38" s="25" t="s">
        <v>55</v>
      </c>
      <c r="B38" s="31" t="s">
        <v>56</v>
      </c>
      <c r="C38" s="32" t="s">
        <v>27</v>
      </c>
      <c r="D38" s="33"/>
      <c r="E38" s="33"/>
      <c r="F38" s="34"/>
      <c r="G38" s="29"/>
    </row>
    <row r="39" spans="1:8" x14ac:dyDescent="0.2">
      <c r="A39" s="25" t="s">
        <v>57</v>
      </c>
      <c r="B39" s="26" t="s">
        <v>58</v>
      </c>
      <c r="C39" s="21" t="s">
        <v>27</v>
      </c>
      <c r="D39" s="27"/>
      <c r="E39" s="27"/>
      <c r="F39" s="28"/>
      <c r="G39" s="29"/>
    </row>
    <row r="40" spans="1:8" ht="51" x14ac:dyDescent="0.2">
      <c r="A40" s="25" t="s">
        <v>59</v>
      </c>
      <c r="B40" s="26" t="s">
        <v>60</v>
      </c>
      <c r="C40" s="32" t="s">
        <v>27</v>
      </c>
      <c r="D40" s="33">
        <v>1083.8399999999999</v>
      </c>
      <c r="E40" s="33">
        <v>179.33</v>
      </c>
      <c r="F40" s="34">
        <f t="shared" si="0"/>
        <v>-0.83454199881901392</v>
      </c>
      <c r="G40" s="29" t="s">
        <v>61</v>
      </c>
    </row>
    <row r="41" spans="1:8" s="38" customFormat="1" x14ac:dyDescent="0.2">
      <c r="A41" s="15" t="s">
        <v>62</v>
      </c>
      <c r="B41" s="20" t="s">
        <v>63</v>
      </c>
      <c r="C41" s="37" t="s">
        <v>27</v>
      </c>
      <c r="D41" s="35">
        <f>D42</f>
        <v>12422.368107200002</v>
      </c>
      <c r="E41" s="35">
        <f>E42</f>
        <v>20992.520000000008</v>
      </c>
      <c r="F41" s="36">
        <f t="shared" si="0"/>
        <v>0.68989679092126943</v>
      </c>
      <c r="G41" s="24"/>
    </row>
    <row r="42" spans="1:8" x14ac:dyDescent="0.2">
      <c r="A42" s="15">
        <v>6</v>
      </c>
      <c r="B42" s="16" t="s">
        <v>64</v>
      </c>
      <c r="C42" s="32" t="s">
        <v>27</v>
      </c>
      <c r="D42" s="35">
        <f>SUM(D43:D56)-0.01</f>
        <v>12422.368107200002</v>
      </c>
      <c r="E42" s="35">
        <f>SUM(E43:E56)</f>
        <v>20992.520000000008</v>
      </c>
      <c r="F42" s="36">
        <f t="shared" si="0"/>
        <v>0.68989679092126943</v>
      </c>
      <c r="G42" s="24"/>
    </row>
    <row r="43" spans="1:8" x14ac:dyDescent="0.2">
      <c r="A43" s="25" t="s">
        <v>65</v>
      </c>
      <c r="B43" s="31" t="s">
        <v>33</v>
      </c>
      <c r="C43" s="21"/>
      <c r="D43" s="27"/>
      <c r="E43" s="27">
        <v>109.29</v>
      </c>
      <c r="F43" s="28"/>
      <c r="G43" s="29" t="s">
        <v>66</v>
      </c>
    </row>
    <row r="44" spans="1:8" x14ac:dyDescent="0.2">
      <c r="A44" s="25" t="s">
        <v>67</v>
      </c>
      <c r="B44" s="31" t="s">
        <v>68</v>
      </c>
      <c r="C44" s="21" t="s">
        <v>27</v>
      </c>
      <c r="D44" s="27">
        <f>7227.72</f>
        <v>7227.72</v>
      </c>
      <c r="E44" s="39">
        <v>12343.11</v>
      </c>
      <c r="F44" s="40">
        <f t="shared" si="0"/>
        <v>0.70774601119025093</v>
      </c>
      <c r="G44" s="52" t="s">
        <v>69</v>
      </c>
    </row>
    <row r="45" spans="1:8" x14ac:dyDescent="0.2">
      <c r="A45" s="25" t="s">
        <v>70</v>
      </c>
      <c r="B45" s="26" t="s">
        <v>44</v>
      </c>
      <c r="C45" s="21" t="s">
        <v>27</v>
      </c>
      <c r="D45" s="27">
        <f>D44*0.9*0.095</f>
        <v>617.97005999999999</v>
      </c>
      <c r="E45" s="39">
        <v>1058.58</v>
      </c>
      <c r="F45" s="40">
        <f t="shared" si="0"/>
        <v>0.71299561017567736</v>
      </c>
      <c r="G45" s="53"/>
    </row>
    <row r="46" spans="1:8" x14ac:dyDescent="0.2">
      <c r="A46" s="25" t="s">
        <v>71</v>
      </c>
      <c r="B46" s="26" t="s">
        <v>47</v>
      </c>
      <c r="C46" s="21"/>
      <c r="D46" s="27">
        <v>97.57</v>
      </c>
      <c r="E46" s="39">
        <v>145.74</v>
      </c>
      <c r="F46" s="40">
        <f t="shared" si="0"/>
        <v>0.49369683304294365</v>
      </c>
      <c r="G46" s="54"/>
    </row>
    <row r="47" spans="1:8" ht="25.5" x14ac:dyDescent="0.2">
      <c r="A47" s="25" t="s">
        <v>72</v>
      </c>
      <c r="B47" s="26" t="s">
        <v>73</v>
      </c>
      <c r="C47" s="21" t="s">
        <v>27</v>
      </c>
      <c r="D47" s="27">
        <v>1440.7117200000002</v>
      </c>
      <c r="E47" s="39">
        <v>2734.01</v>
      </c>
      <c r="F47" s="40">
        <f t="shared" si="0"/>
        <v>0.89768012715271017</v>
      </c>
      <c r="G47" s="41" t="s">
        <v>74</v>
      </c>
    </row>
    <row r="48" spans="1:8" ht="38.25" x14ac:dyDescent="0.2">
      <c r="A48" s="25" t="s">
        <v>75</v>
      </c>
      <c r="B48" s="26" t="s">
        <v>76</v>
      </c>
      <c r="C48" s="32" t="s">
        <v>27</v>
      </c>
      <c r="D48" s="33">
        <v>226.06143000000003</v>
      </c>
      <c r="E48" s="39">
        <v>206.81</v>
      </c>
      <c r="F48" s="40">
        <f t="shared" si="0"/>
        <v>-8.5160170843827876E-2</v>
      </c>
      <c r="G48" s="41" t="s">
        <v>77</v>
      </c>
    </row>
    <row r="49" spans="1:7" ht="25.5" x14ac:dyDescent="0.2">
      <c r="A49" s="25" t="s">
        <v>78</v>
      </c>
      <c r="B49" s="26" t="s">
        <v>79</v>
      </c>
      <c r="C49" s="32" t="s">
        <v>27</v>
      </c>
      <c r="D49" s="33">
        <v>129.57100800000001</v>
      </c>
      <c r="E49" s="39">
        <v>250.9</v>
      </c>
      <c r="F49" s="40">
        <f t="shared" si="0"/>
        <v>0.93638996773105276</v>
      </c>
      <c r="G49" s="41" t="s">
        <v>138</v>
      </c>
    </row>
    <row r="50" spans="1:7" ht="25.5" x14ac:dyDescent="0.2">
      <c r="A50" s="25" t="s">
        <v>80</v>
      </c>
      <c r="B50" s="26" t="s">
        <v>81</v>
      </c>
      <c r="C50" s="21" t="s">
        <v>27</v>
      </c>
      <c r="D50" s="27">
        <v>272.02</v>
      </c>
      <c r="E50" s="39">
        <f>784.85+110.46+106.02</f>
        <v>1001.33</v>
      </c>
      <c r="F50" s="40">
        <f t="shared" si="0"/>
        <v>2.6810896257628118</v>
      </c>
      <c r="G50" s="29" t="s">
        <v>139</v>
      </c>
    </row>
    <row r="51" spans="1:7" x14ac:dyDescent="0.2">
      <c r="A51" s="25" t="s">
        <v>83</v>
      </c>
      <c r="B51" s="26" t="s">
        <v>84</v>
      </c>
      <c r="C51" s="32" t="s">
        <v>27</v>
      </c>
      <c r="D51" s="33">
        <f>SUM(D52:D52)</f>
        <v>0</v>
      </c>
      <c r="E51" s="33">
        <v>0</v>
      </c>
      <c r="F51" s="34"/>
      <c r="G51" s="29"/>
    </row>
    <row r="52" spans="1:7" ht="25.5" x14ac:dyDescent="0.2">
      <c r="A52" s="25" t="s">
        <v>85</v>
      </c>
      <c r="B52" s="26" t="s">
        <v>86</v>
      </c>
      <c r="C52" s="21"/>
      <c r="D52" s="27"/>
      <c r="E52" s="39">
        <v>82.25</v>
      </c>
      <c r="F52" s="40"/>
      <c r="G52" s="29" t="s">
        <v>87</v>
      </c>
    </row>
    <row r="53" spans="1:7" ht="25.5" x14ac:dyDescent="0.2">
      <c r="A53" s="25" t="s">
        <v>88</v>
      </c>
      <c r="B53" s="26" t="s">
        <v>89</v>
      </c>
      <c r="C53" s="21" t="s">
        <v>27</v>
      </c>
      <c r="D53" s="27">
        <v>1551.5220000000002</v>
      </c>
      <c r="E53" s="39">
        <f>84+435.26+402.13+72.15+605.48</f>
        <v>1599.02</v>
      </c>
      <c r="F53" s="40">
        <f t="shared" si="0"/>
        <v>3.0613810181228329E-2</v>
      </c>
      <c r="G53" s="29" t="s">
        <v>38</v>
      </c>
    </row>
    <row r="54" spans="1:7" ht="63.75" x14ac:dyDescent="0.2">
      <c r="A54" s="25" t="s">
        <v>90</v>
      </c>
      <c r="B54" s="26" t="s">
        <v>91</v>
      </c>
      <c r="C54" s="21" t="s">
        <v>27</v>
      </c>
      <c r="D54" s="27"/>
      <c r="E54" s="27">
        <v>89.91</v>
      </c>
      <c r="F54" s="28"/>
      <c r="G54" s="29" t="s">
        <v>92</v>
      </c>
    </row>
    <row r="55" spans="1:7" ht="25.5" x14ac:dyDescent="0.2">
      <c r="A55" s="25" t="s">
        <v>93</v>
      </c>
      <c r="B55" s="26" t="s">
        <v>58</v>
      </c>
      <c r="C55" s="21" t="s">
        <v>27</v>
      </c>
      <c r="D55" s="27">
        <v>84.610259999999997</v>
      </c>
      <c r="E55" s="39">
        <v>85.71</v>
      </c>
      <c r="F55" s="40">
        <f t="shared" si="0"/>
        <v>1.2997714461579379E-2</v>
      </c>
      <c r="G55" s="29" t="s">
        <v>38</v>
      </c>
    </row>
    <row r="56" spans="1:7" x14ac:dyDescent="0.2">
      <c r="A56" s="25" t="s">
        <v>94</v>
      </c>
      <c r="B56" s="16" t="s">
        <v>95</v>
      </c>
      <c r="C56" s="42" t="s">
        <v>27</v>
      </c>
      <c r="D56" s="22">
        <f>SUM(D57:D65)</f>
        <v>774.62162919999992</v>
      </c>
      <c r="E56" s="22">
        <f>SUM(E57:E65)</f>
        <v>1285.8599999999999</v>
      </c>
      <c r="F56" s="23">
        <f t="shared" si="0"/>
        <v>0.6599846318879421</v>
      </c>
      <c r="G56" s="24"/>
    </row>
    <row r="57" spans="1:7" ht="25.5" x14ac:dyDescent="0.2">
      <c r="A57" s="25" t="s">
        <v>96</v>
      </c>
      <c r="B57" s="26" t="s">
        <v>97</v>
      </c>
      <c r="C57" s="21" t="s">
        <v>27</v>
      </c>
      <c r="D57" s="27">
        <v>24.49</v>
      </c>
      <c r="E57" s="39">
        <v>58.53</v>
      </c>
      <c r="F57" s="40">
        <f t="shared" si="0"/>
        <v>1.389955083707636</v>
      </c>
      <c r="G57" s="29" t="s">
        <v>82</v>
      </c>
    </row>
    <row r="58" spans="1:7" ht="25.5" x14ac:dyDescent="0.2">
      <c r="A58" s="25" t="s">
        <v>98</v>
      </c>
      <c r="B58" s="26" t="s">
        <v>99</v>
      </c>
      <c r="C58" s="21" t="s">
        <v>27</v>
      </c>
      <c r="D58" s="27">
        <v>18.38</v>
      </c>
      <c r="E58" s="39">
        <v>117</v>
      </c>
      <c r="F58" s="40">
        <f t="shared" si="0"/>
        <v>5.3656147986942333</v>
      </c>
      <c r="G58" s="29" t="s">
        <v>82</v>
      </c>
    </row>
    <row r="59" spans="1:7" ht="25.5" x14ac:dyDescent="0.2">
      <c r="A59" s="25" t="s">
        <v>100</v>
      </c>
      <c r="B59" s="26" t="s">
        <v>101</v>
      </c>
      <c r="C59" s="32" t="s">
        <v>27</v>
      </c>
      <c r="D59" s="33">
        <v>24.51</v>
      </c>
      <c r="E59" s="39">
        <v>14.67</v>
      </c>
      <c r="F59" s="40">
        <f t="shared" si="0"/>
        <v>-0.40146878824969401</v>
      </c>
      <c r="G59" s="29" t="s">
        <v>102</v>
      </c>
    </row>
    <row r="60" spans="1:7" x14ac:dyDescent="0.2">
      <c r="A60" s="25" t="s">
        <v>103</v>
      </c>
      <c r="B60" s="26" t="s">
        <v>104</v>
      </c>
      <c r="C60" s="21" t="s">
        <v>27</v>
      </c>
      <c r="D60" s="27">
        <v>240.78162920000003</v>
      </c>
      <c r="E60" s="39">
        <v>241.1</v>
      </c>
      <c r="F60" s="40">
        <f t="shared" si="0"/>
        <v>1.3222387482705322E-3</v>
      </c>
      <c r="G60" s="43"/>
    </row>
    <row r="61" spans="1:7" ht="25.5" x14ac:dyDescent="0.2">
      <c r="A61" s="25" t="s">
        <v>105</v>
      </c>
      <c r="B61" s="26" t="s">
        <v>106</v>
      </c>
      <c r="C61" s="32" t="s">
        <v>27</v>
      </c>
      <c r="D61" s="33">
        <v>38.64</v>
      </c>
      <c r="E61" s="39">
        <v>10.92</v>
      </c>
      <c r="F61" s="40">
        <f t="shared" si="0"/>
        <v>-0.71739130434782616</v>
      </c>
      <c r="G61" s="29" t="s">
        <v>107</v>
      </c>
    </row>
    <row r="62" spans="1:7" ht="25.5" x14ac:dyDescent="0.2">
      <c r="A62" s="25" t="s">
        <v>108</v>
      </c>
      <c r="B62" s="26" t="s">
        <v>109</v>
      </c>
      <c r="C62" s="32" t="s">
        <v>27</v>
      </c>
      <c r="D62" s="33">
        <v>186.15</v>
      </c>
      <c r="E62" s="33">
        <f>88.68+20.4</f>
        <v>109.08000000000001</v>
      </c>
      <c r="F62" s="34">
        <f t="shared" si="0"/>
        <v>-0.41402095084609181</v>
      </c>
      <c r="G62" s="29" t="s">
        <v>110</v>
      </c>
    </row>
    <row r="63" spans="1:7" ht="25.5" x14ac:dyDescent="0.2">
      <c r="A63" s="25" t="s">
        <v>111</v>
      </c>
      <c r="B63" s="26" t="s">
        <v>112</v>
      </c>
      <c r="C63" s="32" t="s">
        <v>27</v>
      </c>
      <c r="D63" s="33">
        <v>241.67</v>
      </c>
      <c r="E63" s="39">
        <f>224.01+25</f>
        <v>249.01</v>
      </c>
      <c r="F63" s="40">
        <f t="shared" si="0"/>
        <v>3.0371994869036412E-2</v>
      </c>
      <c r="G63" s="29" t="s">
        <v>38</v>
      </c>
    </row>
    <row r="64" spans="1:7" x14ac:dyDescent="0.2">
      <c r="A64" s="25" t="s">
        <v>113</v>
      </c>
      <c r="B64" s="26" t="s">
        <v>114</v>
      </c>
      <c r="C64" s="32"/>
      <c r="D64" s="33"/>
      <c r="E64" s="39">
        <v>38.020000000000003</v>
      </c>
      <c r="F64" s="40"/>
      <c r="G64" s="29" t="s">
        <v>66</v>
      </c>
    </row>
    <row r="65" spans="1:7" ht="38.25" x14ac:dyDescent="0.2">
      <c r="A65" s="25" t="s">
        <v>115</v>
      </c>
      <c r="B65" s="26" t="s">
        <v>116</v>
      </c>
      <c r="C65" s="32" t="s">
        <v>27</v>
      </c>
      <c r="D65" s="33"/>
      <c r="E65" s="39">
        <f>19.06+427.56+0.91</f>
        <v>447.53000000000003</v>
      </c>
      <c r="F65" s="40"/>
      <c r="G65" s="43" t="s">
        <v>140</v>
      </c>
    </row>
    <row r="66" spans="1:7" x14ac:dyDescent="0.2">
      <c r="A66" s="15" t="s">
        <v>117</v>
      </c>
      <c r="B66" s="16" t="s">
        <v>118</v>
      </c>
      <c r="C66" s="32" t="s">
        <v>27</v>
      </c>
      <c r="D66" s="35">
        <f>D42+D23</f>
        <v>27258.439962072</v>
      </c>
      <c r="E66" s="35">
        <f>E42+E23</f>
        <v>39272.98000000001</v>
      </c>
      <c r="F66" s="36">
        <f t="shared" si="0"/>
        <v>0.44076403692380439</v>
      </c>
      <c r="G66" s="29" t="s">
        <v>141</v>
      </c>
    </row>
    <row r="67" spans="1:7" ht="38.25" x14ac:dyDescent="0.2">
      <c r="A67" s="15" t="s">
        <v>119</v>
      </c>
      <c r="B67" s="20" t="s">
        <v>120</v>
      </c>
      <c r="C67" s="32" t="s">
        <v>27</v>
      </c>
      <c r="D67" s="35">
        <f>D69-D66</f>
        <v>5800.0003606640021</v>
      </c>
      <c r="E67" s="35">
        <f>E69-E66</f>
        <v>6861.8809999999867</v>
      </c>
      <c r="F67" s="36">
        <f t="shared" si="0"/>
        <v>0.18308285746630837</v>
      </c>
      <c r="G67" s="29" t="s">
        <v>121</v>
      </c>
    </row>
    <row r="68" spans="1:7" x14ac:dyDescent="0.2">
      <c r="A68" s="15" t="s">
        <v>122</v>
      </c>
      <c r="B68" s="16" t="s">
        <v>123</v>
      </c>
      <c r="C68" s="21" t="s">
        <v>27</v>
      </c>
      <c r="D68" s="27">
        <v>245531</v>
      </c>
      <c r="E68" s="27">
        <v>245531</v>
      </c>
      <c r="F68" s="28">
        <f t="shared" si="0"/>
        <v>0</v>
      </c>
      <c r="G68" s="29"/>
    </row>
    <row r="69" spans="1:7" x14ac:dyDescent="0.2">
      <c r="A69" s="15" t="s">
        <v>124</v>
      </c>
      <c r="B69" s="20" t="s">
        <v>125</v>
      </c>
      <c r="C69" s="32" t="s">
        <v>27</v>
      </c>
      <c r="D69" s="35">
        <v>33058.440322736002</v>
      </c>
      <c r="E69" s="35">
        <v>46134.860999999997</v>
      </c>
      <c r="F69" s="36">
        <f t="shared" si="0"/>
        <v>0.39555467679673506</v>
      </c>
      <c r="G69" s="41" t="s">
        <v>126</v>
      </c>
    </row>
    <row r="70" spans="1:7" ht="25.5" x14ac:dyDescent="0.2">
      <c r="A70" s="15" t="s">
        <v>127</v>
      </c>
      <c r="B70" s="16" t="s">
        <v>128</v>
      </c>
      <c r="C70" s="44" t="s">
        <v>129</v>
      </c>
      <c r="D70" s="17">
        <v>69532.839000000007</v>
      </c>
      <c r="E70" s="17">
        <v>100006.477</v>
      </c>
      <c r="F70" s="18">
        <f t="shared" si="0"/>
        <v>0.43826253088846245</v>
      </c>
      <c r="G70" s="45" t="s">
        <v>130</v>
      </c>
    </row>
    <row r="71" spans="1:7" x14ac:dyDescent="0.2">
      <c r="A71" s="55" t="s">
        <v>131</v>
      </c>
      <c r="B71" s="56" t="s">
        <v>132</v>
      </c>
      <c r="C71" s="44" t="s">
        <v>133</v>
      </c>
      <c r="D71" s="46" t="s">
        <v>134</v>
      </c>
      <c r="E71" s="46" t="s">
        <v>134</v>
      </c>
      <c r="F71" s="40"/>
      <c r="G71" s="45"/>
    </row>
    <row r="72" spans="1:7" ht="15.75" x14ac:dyDescent="0.2">
      <c r="A72" s="55"/>
      <c r="B72" s="56"/>
      <c r="C72" s="44" t="s">
        <v>129</v>
      </c>
      <c r="D72" s="46" t="s">
        <v>134</v>
      </c>
      <c r="E72" s="46" t="s">
        <v>134</v>
      </c>
      <c r="F72" s="40"/>
      <c r="G72" s="45"/>
    </row>
    <row r="73" spans="1:7" ht="76.5" x14ac:dyDescent="0.2">
      <c r="A73" s="37" t="s">
        <v>135</v>
      </c>
      <c r="B73" s="47" t="s">
        <v>136</v>
      </c>
      <c r="C73" s="32" t="s">
        <v>137</v>
      </c>
      <c r="D73" s="48">
        <v>0.47543636644458021</v>
      </c>
      <c r="E73" s="48">
        <v>0.47631862844243583</v>
      </c>
      <c r="F73" s="36">
        <f t="shared" si="0"/>
        <v>1.8556889210081806E-3</v>
      </c>
      <c r="G73" s="24"/>
    </row>
    <row r="74" spans="1:7" x14ac:dyDescent="0.2">
      <c r="G74" s="49"/>
    </row>
  </sheetData>
  <mergeCells count="9">
    <mergeCell ref="B10:G10"/>
    <mergeCell ref="B11:G11"/>
    <mergeCell ref="B12:G12"/>
    <mergeCell ref="B13:G13"/>
    <mergeCell ref="A9:G9"/>
    <mergeCell ref="G44:G46"/>
    <mergeCell ref="A71:A72"/>
    <mergeCell ref="B71:B72"/>
    <mergeCell ref="B18:G18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79" orientation="landscape" r:id="rId1"/>
  <rowBreaks count="1" manualBreakCount="1">
    <brk id="40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ИТС по КТС-2018-18-04-2019г</vt:lpstr>
      <vt:lpstr>'ИТС по КТС-2018-18-04-2019г'!Область_печати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2019-05-02T06:50:13Z</dcterms:modified>
</cp:coreProperties>
</file>