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6915"/>
  </bookViews>
  <sheets>
    <sheet name="ИТС уменьш" sheetId="2" r:id="rId1"/>
  </sheets>
  <definedNames>
    <definedName name="_xlnm.Print_Titles" localSheetId="0">'ИТС уменьш'!$7:$8</definedName>
  </definedNames>
  <calcPr calcId="124519"/>
</workbook>
</file>

<file path=xl/calcChain.xml><?xml version="1.0" encoding="utf-8"?>
<calcChain xmlns="http://schemas.openxmlformats.org/spreadsheetml/2006/main">
  <c r="H93" i="2"/>
  <c r="H88"/>
  <c r="H87"/>
  <c r="H86"/>
  <c r="H84"/>
  <c r="H83"/>
  <c r="H82"/>
  <c r="H81"/>
  <c r="H78"/>
  <c r="G77"/>
  <c r="H77" s="1"/>
  <c r="F77"/>
  <c r="H76"/>
  <c r="H75"/>
  <c r="H74"/>
  <c r="H73"/>
  <c r="G72"/>
  <c r="F72"/>
  <c r="H71"/>
  <c r="H70"/>
  <c r="H69"/>
  <c r="G68"/>
  <c r="F68"/>
  <c r="G67"/>
  <c r="H67" s="1"/>
  <c r="H66"/>
  <c r="H65"/>
  <c r="G64"/>
  <c r="F64"/>
  <c r="E64"/>
  <c r="H63"/>
  <c r="H62"/>
  <c r="H61"/>
  <c r="H60"/>
  <c r="H59"/>
  <c r="G58"/>
  <c r="F58"/>
  <c r="H57"/>
  <c r="G55"/>
  <c r="F55"/>
  <c r="H54"/>
  <c r="H53"/>
  <c r="H52"/>
  <c r="G51"/>
  <c r="H51" s="1"/>
  <c r="F51"/>
  <c r="H50"/>
  <c r="F49"/>
  <c r="E49"/>
  <c r="H48"/>
  <c r="H47"/>
  <c r="H46"/>
  <c r="G45"/>
  <c r="F45"/>
  <c r="E45"/>
  <c r="H42"/>
  <c r="H39"/>
  <c r="H38"/>
  <c r="H37"/>
  <c r="H36"/>
  <c r="H35"/>
  <c r="H32"/>
  <c r="G30"/>
  <c r="G26" s="1"/>
  <c r="H24"/>
  <c r="F23"/>
  <c r="E23"/>
  <c r="G22"/>
  <c r="H22" s="1"/>
  <c r="G21"/>
  <c r="H21" s="1"/>
  <c r="F20"/>
  <c r="E20"/>
  <c r="G19"/>
  <c r="H19" s="1"/>
  <c r="H18"/>
  <c r="G17"/>
  <c r="G15" s="1"/>
  <c r="F17"/>
  <c r="H16"/>
  <c r="E15"/>
  <c r="H14"/>
  <c r="H13"/>
  <c r="G12"/>
  <c r="F12"/>
  <c r="F11" s="1"/>
  <c r="E11"/>
  <c r="H17" l="1"/>
  <c r="E44"/>
  <c r="E43" s="1"/>
  <c r="E90" s="1"/>
  <c r="E92" s="1"/>
  <c r="E94" s="1"/>
  <c r="G49"/>
  <c r="H49" s="1"/>
  <c r="H55"/>
  <c r="H68"/>
  <c r="H58"/>
  <c r="E10"/>
  <c r="H12"/>
  <c r="F15"/>
  <c r="H15" s="1"/>
  <c r="F44"/>
  <c r="F43" s="1"/>
  <c r="H64"/>
  <c r="H45"/>
  <c r="H72"/>
  <c r="H26"/>
  <c r="G23"/>
  <c r="H23" s="1"/>
  <c r="G11"/>
  <c r="G20"/>
  <c r="H20" s="1"/>
  <c r="F10" l="1"/>
  <c r="F90" s="1"/>
  <c r="G44"/>
  <c r="G43" s="1"/>
  <c r="H44"/>
  <c r="G10"/>
  <c r="H11"/>
  <c r="H10" l="1"/>
  <c r="G90"/>
  <c r="H43"/>
  <c r="G91" l="1"/>
  <c r="G94"/>
</calcChain>
</file>

<file path=xl/sharedStrings.xml><?xml version="1.0" encoding="utf-8"?>
<sst xmlns="http://schemas.openxmlformats.org/spreadsheetml/2006/main" count="234" uniqueCount="169">
  <si>
    <t>Приложение 2 к Правилам утверждения тарифов (цен, ставок,сборов) и тарифных смет на регулируемые услуги (товары,работы) субъектов естественных монополий</t>
  </si>
  <si>
    <t xml:space="preserve">Отчетный период 2017 год </t>
  </si>
  <si>
    <t xml:space="preserve">Переодичность : годовая </t>
  </si>
  <si>
    <t>Предоставляют: Костанайский филиал РГП на ПХВ "Казводхоз" КВР МСХ</t>
  </si>
  <si>
    <t>№ п/п</t>
  </si>
  <si>
    <t>наименование показателей</t>
  </si>
  <si>
    <t>ед.                     изм.</t>
  </si>
  <si>
    <t>Приказ                   № 107-ОД от 16.05.16 г</t>
  </si>
  <si>
    <t>Приказ            № 228-ОД от 28.11.17 г</t>
  </si>
  <si>
    <t>Факт за                    2017 г.</t>
  </si>
  <si>
    <t>отклонение</t>
  </si>
  <si>
    <t>Причины отклонения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</si>
  <si>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</si>
  <si>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</si>
  <si>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</si>
  <si>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</si>
  <si>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-//-</t>
  </si>
  <si>
    <t>1.1.</t>
  </si>
  <si>
    <t>запасные части.ремонт а/маш</t>
  </si>
  <si>
    <t>Не состоялась гос.закупка в конце года</t>
  </si>
  <si>
    <t>1.2.</t>
  </si>
  <si>
    <t>горюче-смазочные материалы</t>
  </si>
  <si>
    <t>-</t>
  </si>
  <si>
    <t>1.3.</t>
  </si>
  <si>
    <t>электроэнергия</t>
  </si>
  <si>
    <t>Экономия образовалась в следствии  разрушения дом- вагончика (предусматривалось внутреннее освещение помещения)</t>
  </si>
  <si>
    <t>2.</t>
  </si>
  <si>
    <t>Расходы на оплату труда, всего, в т.ч.</t>
  </si>
  <si>
    <t>2.1.</t>
  </si>
  <si>
    <t>Заработная плата производственного персонала</t>
  </si>
  <si>
    <t>Планировали перевести сотрудников на 4-х часовой режим работы с 01.10.17г, но не прошли согласование с проф.комитетом (переписка имеется)</t>
  </si>
  <si>
    <t>2.2.</t>
  </si>
  <si>
    <t>Социальный налог</t>
  </si>
  <si>
    <t>2.3.</t>
  </si>
  <si>
    <t>ОСМС-1%</t>
  </si>
  <si>
    <t xml:space="preserve">Амортизация </t>
  </si>
  <si>
    <t>На основании суд.иска на дом вагончик</t>
  </si>
  <si>
    <t>Ремонт всего, в том числе</t>
  </si>
  <si>
    <t>4.1.</t>
  </si>
  <si>
    <t xml:space="preserve">капитальный ремонт, не приводящий к увеличению стоимости основных средств </t>
  </si>
  <si>
    <t>В связи с уменьшение объема воды в ноябре и декабре, уменьшили план закупок</t>
  </si>
  <si>
    <t>4.2.</t>
  </si>
  <si>
    <t>Содержание  зданий и сооружений</t>
  </si>
  <si>
    <t>5</t>
  </si>
  <si>
    <t>Прочие затраты всего, в том числе</t>
  </si>
  <si>
    <t>5.1.</t>
  </si>
  <si>
    <t xml:space="preserve">затраты на проверку и аттестацию приборов учета, лабораторий, обследование энергооборудования </t>
  </si>
  <si>
    <t>экономия по итогам проведения ГЗ</t>
  </si>
  <si>
    <t>5.2.</t>
  </si>
  <si>
    <t>Коммунальные расходы</t>
  </si>
  <si>
    <t>5.3.</t>
  </si>
  <si>
    <t>Охрана труда и техника безопасности</t>
  </si>
  <si>
    <t>приобретение спец.одежды</t>
  </si>
  <si>
    <t>обеспечение аптечками и моющими средствами</t>
  </si>
  <si>
    <t>приобретение и перезарядка огнетушителей</t>
  </si>
  <si>
    <t>прохождение обуения</t>
  </si>
  <si>
    <t>испытания защитных средств</t>
  </si>
  <si>
    <t>5.4.</t>
  </si>
  <si>
    <t>Пропуск паводковых вод</t>
  </si>
  <si>
    <t>5.5.</t>
  </si>
  <si>
    <t>Оплата за химический анализ воды</t>
  </si>
  <si>
    <t>5.6.</t>
  </si>
  <si>
    <t>Автотранспортные услуги</t>
  </si>
  <si>
    <t>5.7.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</si>
  <si>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</si>
  <si>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</si>
  <si>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</si>
  <si>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Услуги по обслуживанию тревожной кнопки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</si>
  <si>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</si>
  <si>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</si>
  <si>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</si>
  <si>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</si>
  <si>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Утилизация (ртуть содержащих ламп,отработанных масел,отработанных аккмуляторных батарей,использованных шин )</t>
  </si>
  <si>
    <t xml:space="preserve">экономия по итогам проведения ГЗ и тем что, сумма по договору 2017 года будет разнесена в затратах 2018 года </t>
  </si>
  <si>
    <t>II.</t>
  </si>
  <si>
    <t>Расходы периода всего: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</si>
  <si>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</si>
  <si>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</si>
  <si>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</si>
  <si>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</si>
  <si>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</si>
  <si>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</si>
  <si>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</si>
  <si>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</si>
  <si>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6.1.3</t>
  </si>
  <si>
    <t>Перерасход в связи с реконструкцией адм.здания и ремонтом кровли гаража подрядчик использовал согласно договора линию электропередач филиала</t>
  </si>
  <si>
    <t>6.2.</t>
  </si>
  <si>
    <t>6.2.1.</t>
  </si>
  <si>
    <t>заработная плата админстративного персонала</t>
  </si>
  <si>
    <t>6.2.2.</t>
  </si>
  <si>
    <t>социальный налог</t>
  </si>
  <si>
    <t>6.2.3.</t>
  </si>
  <si>
    <t>6.3.</t>
  </si>
  <si>
    <t>услуги банка</t>
  </si>
  <si>
    <t>6.4.</t>
  </si>
  <si>
    <t>амортизация немат.активов</t>
  </si>
  <si>
    <t>6.5.</t>
  </si>
  <si>
    <t>расходы на содержание и обслуживание  техни- ческих средств, вычислительной техники и т.д.</t>
  </si>
  <si>
    <t>обслуживание программы 1С бухгалтерия</t>
  </si>
  <si>
    <t>переданы авизо с Цент.аппарата</t>
  </si>
  <si>
    <t>Содержание и обслуживание компьютерной техники</t>
  </si>
  <si>
    <t>6.6.</t>
  </si>
  <si>
    <t>коммунальные услуги</t>
  </si>
  <si>
    <t>Перерасход по данной статье на основании принятых и разнесенных счетов фактур</t>
  </si>
  <si>
    <t>тепловая энергия</t>
  </si>
  <si>
    <t>сервесное обслуживание тепло счетчика взлет</t>
  </si>
  <si>
    <t>техническое обслуживание приборов учета тепловой энергии</t>
  </si>
  <si>
    <t>вывоз и прием ТБО</t>
  </si>
  <si>
    <t>Подача питьевой воды и удаление сточных вод</t>
  </si>
  <si>
    <t>6.7.</t>
  </si>
  <si>
    <t>услуги сторонних организаций</t>
  </si>
  <si>
    <t>6.7.1.</t>
  </si>
  <si>
    <t>Обслуживание базы "Закон"</t>
  </si>
  <si>
    <t>6.7.2.</t>
  </si>
  <si>
    <t>Аудиторские услуги</t>
  </si>
  <si>
    <t>6.8.</t>
  </si>
  <si>
    <t>Командировочные расходы</t>
  </si>
  <si>
    <t>6.10.</t>
  </si>
  <si>
    <t>Представительские расходы, связь, периодическая печать</t>
  </si>
  <si>
    <t>Перерасход по данной статье на основании принятых и разнесенных счетов фактур за почтовые услуги</t>
  </si>
  <si>
    <t>услуги связи</t>
  </si>
  <si>
    <t>услуги почтовой связи</t>
  </si>
  <si>
    <t>переодическая печать</t>
  </si>
  <si>
    <t>6.11.</t>
  </si>
  <si>
    <t>налоговые платежи</t>
  </si>
  <si>
    <t>налог на транспорт</t>
  </si>
  <si>
    <t>имущественный налог</t>
  </si>
  <si>
    <t xml:space="preserve">налог на землю </t>
  </si>
  <si>
    <t>6.12.</t>
  </si>
  <si>
    <t>плата за загрязнение окружающей среды</t>
  </si>
  <si>
    <t>6.13.</t>
  </si>
  <si>
    <t>другие расходы</t>
  </si>
  <si>
    <t>Перерасход по данной статье: была уплачена госпошлина для подачи искового заявления о возмещении материального ущерба</t>
  </si>
  <si>
    <t>Канцелярские товары,бумага,бланки</t>
  </si>
  <si>
    <t>Услуги дезинфекции и дератизации</t>
  </si>
  <si>
    <t>Техообслуж.кас.аппарата</t>
  </si>
  <si>
    <t>Нотариальные услуги</t>
  </si>
  <si>
    <t>Повышение квалификации</t>
  </si>
  <si>
    <t xml:space="preserve">Объявление в газету </t>
  </si>
  <si>
    <t>Страхование работников АУП</t>
  </si>
  <si>
    <t>Страхование автотранспорта (шкода)</t>
  </si>
  <si>
    <t>Сборы за перегистрацию</t>
  </si>
  <si>
    <t>антивирусная защита</t>
  </si>
  <si>
    <t>экспертиза дом вагончика</t>
  </si>
  <si>
    <t>Изготовление технических паспортов на объекты</t>
  </si>
  <si>
    <t>III</t>
  </si>
  <si>
    <t>Всего затрат</t>
  </si>
  <si>
    <t>IV</t>
  </si>
  <si>
    <t>Доход (РБ*СП)</t>
  </si>
  <si>
    <t>V</t>
  </si>
  <si>
    <t>Всего доходов</t>
  </si>
  <si>
    <t>VI</t>
  </si>
  <si>
    <t>Объем оказываемых услуг</t>
  </si>
  <si>
    <t>тыс.м.3</t>
  </si>
  <si>
    <t>Не выполнение плана   оказания услуг по регулированию поверхностного стока за  2017 год в объеме 0,645млн.м3 (на 1%) наблюдается по причине уменьшения объема водопотребления водоканалов  на промышленные цели и увеличения объема водозабора из подземных источников.</t>
  </si>
  <si>
    <t>VII</t>
  </si>
  <si>
    <t>Тариф (без НДС)</t>
  </si>
  <si>
    <t>тенге/м3</t>
  </si>
  <si>
    <t>м.п.</t>
  </si>
  <si>
    <r>
      <t>Страхование транспортных средств</t>
    </r>
    <r>
      <rPr>
        <sz val="8"/>
        <color indexed="8"/>
        <rFont val="Times New Roman"/>
        <family val="1"/>
        <charset val="204"/>
      </rPr>
      <t xml:space="preserve"> </t>
    </r>
  </si>
  <si>
    <r>
      <t xml:space="preserve">Наименовании организации: </t>
    </r>
    <r>
      <rPr>
        <u/>
        <sz val="8"/>
        <rFont val="Times New Roman"/>
        <family val="1"/>
        <charset val="204"/>
      </rPr>
      <t>Костанайский филиал РГП на ПХВ "Казводхоз"</t>
    </r>
  </si>
  <si>
    <r>
      <t xml:space="preserve">Адрес: </t>
    </r>
    <r>
      <rPr>
        <u/>
        <sz val="8"/>
        <rFont val="Times New Roman"/>
        <family val="1"/>
        <charset val="204"/>
      </rPr>
      <t>г. Костанай улица Академика Ш.Шаяхметова 117</t>
    </r>
  </si>
  <si>
    <r>
      <t xml:space="preserve">Адрес электронной почты: </t>
    </r>
    <r>
      <rPr>
        <u/>
        <sz val="8"/>
        <rFont val="Times New Roman"/>
        <family val="1"/>
        <charset val="204"/>
      </rPr>
      <t>kvodhoz65@mail.ru</t>
    </r>
  </si>
  <si>
    <r>
      <t xml:space="preserve">Фамилия и телефон исполнителя: </t>
    </r>
    <r>
      <rPr>
        <u/>
        <sz val="8"/>
        <rFont val="Times New Roman"/>
        <family val="1"/>
        <charset val="204"/>
      </rPr>
      <t>Очешлюк Е.В. 8(7142)574446</t>
    </r>
  </si>
  <si>
    <r>
      <t xml:space="preserve">Руководитель: </t>
    </r>
    <r>
      <rPr>
        <b/>
        <u/>
        <sz val="8"/>
        <rFont val="Times New Roman"/>
        <family val="1"/>
        <charset val="204"/>
      </rPr>
      <t xml:space="preserve">Абдикамитов Даурен Баяхметович </t>
    </r>
  </si>
  <si>
    <r>
      <t>Дата: "28"</t>
    </r>
    <r>
      <rPr>
        <u/>
        <sz val="8"/>
        <rFont val="Times New Roman"/>
        <family val="1"/>
        <charset val="204"/>
      </rPr>
      <t xml:space="preserve"> марта</t>
    </r>
    <r>
      <rPr>
        <sz val="8"/>
        <rFont val="Times New Roman"/>
        <family val="1"/>
        <charset val="204"/>
      </rPr>
      <t xml:space="preserve"> 2018 года</t>
    </r>
  </si>
  <si>
    <t xml:space="preserve">                        Отчет об  исполнении тарифной сметы  на услуги по регулированию  поверхностного стока при помощи подпорных гидротехнических сооружений.</t>
  </si>
  <si>
    <t>5.4</t>
  </si>
  <si>
    <t>5.8.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</si>
</sst>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"/>
    <numFmt numFmtId="166" formatCode="#,##0.0"/>
    <numFmt numFmtId="167" formatCode="&quot; &quot;#,##0.00&quot;    &quot;;&quot;-&quot;#,##0.00&quot;    &quot;;&quot; -&quot;#&quot;    &quot;;@&quot; &quot;"/>
    <numFmt numFmtId="168" formatCode="[$-419]General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vertical="center" wrapText="1" shrinkToFit="1"/>
    </xf>
    <xf numFmtId="4" fontId="4" fillId="0" borderId="0" xfId="1" applyNumberFormat="1" applyFont="1"/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vertical="center" wrapText="1" shrinkToFi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/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 shrinkToFit="1"/>
    </xf>
    <xf numFmtId="16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165" fontId="10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/>
    <xf numFmtId="4" fontId="8" fillId="3" borderId="1" xfId="0" applyNumberFormat="1" applyFont="1" applyFill="1" applyBorder="1"/>
    <xf numFmtId="3" fontId="8" fillId="2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Fill="1" applyBorder="1"/>
    <xf numFmtId="164" fontId="8" fillId="0" borderId="0" xfId="0" applyNumberFormat="1" applyFont="1" applyFill="1"/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167" fontId="12" fillId="0" borderId="6" xfId="2" applyNumberFormat="1" applyFont="1" applyFill="1" applyBorder="1" applyAlignment="1" applyProtection="1">
      <alignment horizontal="right" vertical="center" wrapText="1"/>
    </xf>
    <xf numFmtId="3" fontId="12" fillId="0" borderId="1" xfId="3" applyNumberFormat="1" applyFont="1" applyFill="1" applyBorder="1" applyAlignment="1">
      <alignment horizontal="center" vertical="center" wrapText="1" shrinkToFit="1"/>
    </xf>
    <xf numFmtId="168" fontId="12" fillId="0" borderId="6" xfId="3" applyNumberFormat="1" applyFont="1" applyFill="1" applyBorder="1" applyAlignment="1">
      <alignment horizontal="right" vertical="center" wrapText="1" shrinkToFit="1"/>
    </xf>
    <xf numFmtId="3" fontId="12" fillId="0" borderId="1" xfId="3" applyNumberFormat="1" applyFont="1" applyFill="1" applyBorder="1" applyAlignment="1">
      <alignment horizontal="center"/>
    </xf>
    <xf numFmtId="168" fontId="12" fillId="0" borderId="7" xfId="3" applyNumberFormat="1" applyFont="1" applyFill="1" applyBorder="1" applyAlignment="1">
      <alignment horizontal="right" vertical="center" wrapText="1" shrinkToFit="1"/>
    </xf>
    <xf numFmtId="0" fontId="6" fillId="0" borderId="3" xfId="0" applyFont="1" applyFill="1" applyBorder="1" applyAlignment="1">
      <alignment vertical="center" shrinkToFit="1"/>
    </xf>
    <xf numFmtId="168" fontId="12" fillId="0" borderId="1" xfId="3" applyNumberFormat="1" applyFont="1" applyFill="1" applyBorder="1" applyAlignment="1">
      <alignment horizontal="right" vertical="center" wrapText="1" shrinkToFit="1"/>
    </xf>
    <xf numFmtId="0" fontId="8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shrinkToFit="1"/>
    </xf>
    <xf numFmtId="165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vertical="center" wrapText="1" shrinkToFit="1"/>
    </xf>
    <xf numFmtId="0" fontId="6" fillId="0" borderId="0" xfId="1" applyFont="1" applyAlignment="1">
      <alignment horizontal="center" vertical="center" wrapText="1" shrinkToFi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 shrinkToFit="1"/>
    </xf>
    <xf numFmtId="0" fontId="5" fillId="0" borderId="0" xfId="1" applyFont="1" applyAlignment="1">
      <alignment vertical="center" wrapText="1" shrinkToFit="1"/>
    </xf>
    <xf numFmtId="0" fontId="14" fillId="0" borderId="0" xfId="1" applyFont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center"/>
    </xf>
  </cellXfs>
  <cellStyles count="5">
    <cellStyle name="Excel Built-in Comma" xfId="2"/>
    <cellStyle name="Excel Built-in Normal" xfId="3"/>
    <cellStyle name="Обычный" xfId="0" builtinId="0"/>
    <cellStyle name="Обычный 2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104"/>
  <sheetViews>
    <sheetView tabSelected="1" workbookViewId="0">
      <selection activeCell="I1" sqref="I1"/>
    </sheetView>
  </sheetViews>
  <sheetFormatPr defaultRowHeight="11.25"/>
  <cols>
    <col min="1" max="1" width="2.140625" style="8" customWidth="1"/>
    <col min="2" max="2" width="6.42578125" style="8" customWidth="1"/>
    <col min="3" max="3" width="67" style="8" customWidth="1"/>
    <col min="4" max="4" width="8.5703125" style="8" customWidth="1"/>
    <col min="5" max="5" width="13.7109375" style="8" hidden="1" customWidth="1"/>
    <col min="6" max="6" width="12" style="10" customWidth="1"/>
    <col min="7" max="7" width="11.28515625" style="11" customWidth="1"/>
    <col min="8" max="8" width="8.5703125" style="12" customWidth="1"/>
    <col min="9" max="9" width="72.28515625" style="8" customWidth="1"/>
    <col min="10" max="16384" width="9.140625" style="8"/>
  </cols>
  <sheetData>
    <row r="1" spans="1:9" s="1" customFormat="1" ht="32.25" customHeight="1">
      <c r="B1" s="2"/>
      <c r="D1" s="3"/>
      <c r="H1" s="4"/>
      <c r="I1" s="4" t="s">
        <v>0</v>
      </c>
    </row>
    <row r="2" spans="1:9" s="1" customFormat="1" ht="13.5" customHeight="1">
      <c r="A2" s="141" t="s">
        <v>166</v>
      </c>
      <c r="B2" s="141"/>
      <c r="C2" s="141"/>
      <c r="D2" s="141"/>
      <c r="E2" s="141"/>
      <c r="F2" s="141"/>
      <c r="G2" s="141"/>
      <c r="H2" s="141"/>
      <c r="I2" s="141"/>
    </row>
    <row r="3" spans="1:9" s="1" customFormat="1">
      <c r="A3" s="7"/>
      <c r="B3" s="140" t="s">
        <v>1</v>
      </c>
      <c r="C3" s="140"/>
      <c r="D3" s="7"/>
      <c r="E3" s="7"/>
      <c r="G3" s="5"/>
      <c r="H3" s="6"/>
    </row>
    <row r="4" spans="1:9" s="1" customFormat="1">
      <c r="A4" s="7"/>
      <c r="B4" s="140" t="s">
        <v>2</v>
      </c>
      <c r="C4" s="140"/>
      <c r="D4" s="7"/>
      <c r="E4" s="7"/>
      <c r="G4" s="5"/>
      <c r="H4" s="6"/>
    </row>
    <row r="5" spans="1:9" s="1" customFormat="1">
      <c r="A5" s="7"/>
      <c r="B5" s="140" t="s">
        <v>3</v>
      </c>
      <c r="C5" s="140"/>
      <c r="D5" s="140"/>
      <c r="E5" s="140"/>
      <c r="F5" s="140"/>
      <c r="G5" s="7"/>
      <c r="H5" s="7"/>
    </row>
    <row r="6" spans="1:9">
      <c r="B6" s="9"/>
      <c r="C6" s="9"/>
      <c r="D6" s="9"/>
      <c r="E6" s="9"/>
    </row>
    <row r="7" spans="1:9" ht="15.75" customHeight="1">
      <c r="B7" s="131" t="s">
        <v>4</v>
      </c>
      <c r="C7" s="131" t="s">
        <v>5</v>
      </c>
      <c r="D7" s="134" t="s">
        <v>6</v>
      </c>
      <c r="E7" s="136" t="s">
        <v>7</v>
      </c>
      <c r="F7" s="136" t="s">
        <v>8</v>
      </c>
      <c r="G7" s="137" t="s">
        <v>9</v>
      </c>
      <c r="H7" s="138" t="s">
        <v>10</v>
      </c>
      <c r="I7" s="139" t="s">
        <v>11</v>
      </c>
    </row>
    <row r="8" spans="1:9" ht="22.5" customHeight="1">
      <c r="A8" s="13"/>
      <c r="B8" s="132"/>
      <c r="C8" s="133"/>
      <c r="D8" s="135"/>
      <c r="E8" s="136"/>
      <c r="F8" s="136"/>
      <c r="G8" s="137"/>
      <c r="H8" s="138"/>
      <c r="I8" s="139"/>
    </row>
    <row r="9" spans="1:9">
      <c r="A9" s="13"/>
      <c r="B9" s="14">
        <v>1</v>
      </c>
      <c r="C9" s="14">
        <v>2</v>
      </c>
      <c r="D9" s="15">
        <v>3</v>
      </c>
      <c r="E9" s="14">
        <v>4</v>
      </c>
      <c r="F9" s="16">
        <v>5</v>
      </c>
      <c r="G9" s="17">
        <v>6</v>
      </c>
      <c r="H9" s="16">
        <v>7</v>
      </c>
      <c r="I9" s="18"/>
    </row>
    <row r="10" spans="1:9" ht="14.25" customHeight="1">
      <c r="A10" s="13"/>
      <c r="B10" s="19" t="s">
        <v>12</v>
      </c>
      <c r="C10" s="20" t="s">
        <v>13</v>
      </c>
      <c r="D10" s="21" t="s">
        <v>14</v>
      </c>
      <c r="E10" s="22">
        <f>E11+E19+E20+E23+E15</f>
        <v>39687.450000000004</v>
      </c>
      <c r="F10" s="23">
        <f>F11+F15+F19+F20+F23</f>
        <v>32871.273999999998</v>
      </c>
      <c r="G10" s="23">
        <f>G11+G15+G19+G20+G23</f>
        <v>33334.806000000004</v>
      </c>
      <c r="H10" s="24">
        <f t="shared" ref="H10:H24" si="0">G10/F10*100</f>
        <v>101.41014309332826</v>
      </c>
      <c r="I10" s="18"/>
    </row>
    <row r="11" spans="1:9">
      <c r="A11" s="13"/>
      <c r="B11" s="19">
        <v>1</v>
      </c>
      <c r="C11" s="20" t="s">
        <v>15</v>
      </c>
      <c r="D11" s="21" t="s">
        <v>16</v>
      </c>
      <c r="E11" s="22">
        <f t="shared" ref="E11:G11" si="1">E12+E13+E14</f>
        <v>3432.2400000000002</v>
      </c>
      <c r="F11" s="25">
        <f t="shared" si="1"/>
        <v>2125.7049999999999</v>
      </c>
      <c r="G11" s="25">
        <f t="shared" si="1"/>
        <v>2226.2530000000002</v>
      </c>
      <c r="H11" s="26">
        <f t="shared" si="0"/>
        <v>104.73010130756622</v>
      </c>
      <c r="I11" s="18"/>
    </row>
    <row r="12" spans="1:9">
      <c r="A12" s="13"/>
      <c r="B12" s="27" t="s">
        <v>17</v>
      </c>
      <c r="C12" s="28" t="s">
        <v>18</v>
      </c>
      <c r="D12" s="29" t="s">
        <v>16</v>
      </c>
      <c r="E12" s="30">
        <v>1587.25</v>
      </c>
      <c r="F12" s="31">
        <f>1495.78-400</f>
        <v>1095.78</v>
      </c>
      <c r="G12" s="31">
        <f>999.193+205.626</f>
        <v>1204.819</v>
      </c>
      <c r="H12" s="16">
        <f t="shared" si="0"/>
        <v>109.95081129423789</v>
      </c>
      <c r="I12" s="18" t="s">
        <v>19</v>
      </c>
    </row>
    <row r="13" spans="1:9">
      <c r="A13" s="13"/>
      <c r="B13" s="27" t="s">
        <v>20</v>
      </c>
      <c r="C13" s="28" t="s">
        <v>21</v>
      </c>
      <c r="D13" s="29" t="s">
        <v>16</v>
      </c>
      <c r="E13" s="30">
        <v>1347.3</v>
      </c>
      <c r="F13" s="31">
        <v>754.49</v>
      </c>
      <c r="G13" s="31">
        <v>753.56100000000004</v>
      </c>
      <c r="H13" s="16">
        <f t="shared" si="0"/>
        <v>99.876870468793484</v>
      </c>
      <c r="I13" s="32" t="s">
        <v>22</v>
      </c>
    </row>
    <row r="14" spans="1:9" ht="22.5">
      <c r="A14" s="13"/>
      <c r="B14" s="33" t="s">
        <v>23</v>
      </c>
      <c r="C14" s="34" t="s">
        <v>24</v>
      </c>
      <c r="D14" s="29" t="s">
        <v>16</v>
      </c>
      <c r="E14" s="30">
        <v>497.69</v>
      </c>
      <c r="F14" s="31">
        <v>275.435</v>
      </c>
      <c r="G14" s="31">
        <v>267.87299999999999</v>
      </c>
      <c r="H14" s="16">
        <f t="shared" si="0"/>
        <v>97.254524660990796</v>
      </c>
      <c r="I14" s="35" t="s">
        <v>25</v>
      </c>
    </row>
    <row r="15" spans="1:9">
      <c r="A15" s="13"/>
      <c r="B15" s="36" t="s">
        <v>26</v>
      </c>
      <c r="C15" s="20" t="s">
        <v>27</v>
      </c>
      <c r="D15" s="29" t="s">
        <v>16</v>
      </c>
      <c r="E15" s="37">
        <f>E16+E17+0.03</f>
        <v>11976.94</v>
      </c>
      <c r="F15" s="38">
        <f>F16+F17+F18</f>
        <v>9068.24</v>
      </c>
      <c r="G15" s="38">
        <f t="shared" ref="G15" si="2">G16+G17+G18</f>
        <v>9495.3380000000016</v>
      </c>
      <c r="H15" s="26">
        <f t="shared" si="0"/>
        <v>104.7098224131695</v>
      </c>
      <c r="I15" s="18"/>
    </row>
    <row r="16" spans="1:9">
      <c r="A16" s="13"/>
      <c r="B16" s="33" t="s">
        <v>28</v>
      </c>
      <c r="C16" s="28" t="s">
        <v>29</v>
      </c>
      <c r="D16" s="29" t="s">
        <v>16</v>
      </c>
      <c r="E16" s="30">
        <v>10898</v>
      </c>
      <c r="F16" s="31">
        <v>8232.77</v>
      </c>
      <c r="G16" s="31">
        <v>8610.8050000000003</v>
      </c>
      <c r="H16" s="16">
        <f t="shared" si="0"/>
        <v>104.59183239662957</v>
      </c>
      <c r="I16" s="125" t="s">
        <v>30</v>
      </c>
    </row>
    <row r="17" spans="1:9">
      <c r="A17" s="13"/>
      <c r="B17" s="27" t="s">
        <v>31</v>
      </c>
      <c r="C17" s="28" t="s">
        <v>32</v>
      </c>
      <c r="D17" s="29" t="s">
        <v>16</v>
      </c>
      <c r="E17" s="30">
        <v>1078.9100000000001</v>
      </c>
      <c r="F17" s="31">
        <f>434.2+361.85</f>
        <v>796.05</v>
      </c>
      <c r="G17" s="31">
        <f>382.103+458.507</f>
        <v>840.61</v>
      </c>
      <c r="H17" s="16">
        <f t="shared" si="0"/>
        <v>105.59763833930029</v>
      </c>
      <c r="I17" s="126"/>
    </row>
    <row r="18" spans="1:9">
      <c r="A18" s="13"/>
      <c r="B18" s="27" t="s">
        <v>33</v>
      </c>
      <c r="C18" s="28" t="s">
        <v>34</v>
      </c>
      <c r="D18" s="29"/>
      <c r="E18" s="30"/>
      <c r="F18" s="31">
        <v>39.42</v>
      </c>
      <c r="G18" s="31">
        <v>43.923000000000002</v>
      </c>
      <c r="H18" s="16">
        <f t="shared" si="0"/>
        <v>111.42313546423135</v>
      </c>
      <c r="I18" s="127"/>
    </row>
    <row r="19" spans="1:9">
      <c r="A19" s="13"/>
      <c r="B19" s="19">
        <v>3</v>
      </c>
      <c r="C19" s="20" t="s">
        <v>35</v>
      </c>
      <c r="D19" s="21" t="s">
        <v>16</v>
      </c>
      <c r="E19" s="39">
        <v>17844</v>
      </c>
      <c r="F19" s="38">
        <v>17844</v>
      </c>
      <c r="G19" s="38">
        <f>16079.296+1656.659</f>
        <v>17735.955000000002</v>
      </c>
      <c r="H19" s="26">
        <f t="shared" si="0"/>
        <v>99.394502353732364</v>
      </c>
      <c r="I19" s="18" t="s">
        <v>36</v>
      </c>
    </row>
    <row r="20" spans="1:9">
      <c r="A20" s="13"/>
      <c r="B20" s="19">
        <v>4</v>
      </c>
      <c r="C20" s="20" t="s">
        <v>37</v>
      </c>
      <c r="D20" s="29" t="s">
        <v>16</v>
      </c>
      <c r="E20" s="40">
        <f>E21+E22+0.3</f>
        <v>3262.3</v>
      </c>
      <c r="F20" s="38">
        <f>F21+F22</f>
        <v>2295.46</v>
      </c>
      <c r="G20" s="38">
        <f>G21+G22</f>
        <v>2408.2139999999999</v>
      </c>
      <c r="H20" s="26">
        <f t="shared" si="0"/>
        <v>104.91204377336132</v>
      </c>
      <c r="I20" s="18"/>
    </row>
    <row r="21" spans="1:9">
      <c r="A21" s="13"/>
      <c r="B21" s="41" t="s">
        <v>38</v>
      </c>
      <c r="C21" s="28" t="s">
        <v>39</v>
      </c>
      <c r="D21" s="29" t="s">
        <v>16</v>
      </c>
      <c r="E21" s="42">
        <v>2533.6999999999998</v>
      </c>
      <c r="F21" s="31">
        <v>1615.46</v>
      </c>
      <c r="G21" s="31">
        <f>1511.406+76.32</f>
        <v>1587.7259999999999</v>
      </c>
      <c r="H21" s="16">
        <f t="shared" si="0"/>
        <v>98.283213450038986</v>
      </c>
      <c r="I21" s="43" t="s">
        <v>40</v>
      </c>
    </row>
    <row r="22" spans="1:9">
      <c r="A22" s="13"/>
      <c r="B22" s="41" t="s">
        <v>41</v>
      </c>
      <c r="C22" s="28" t="s">
        <v>42</v>
      </c>
      <c r="D22" s="29" t="s">
        <v>16</v>
      </c>
      <c r="E22" s="30">
        <v>728.3</v>
      </c>
      <c r="F22" s="31">
        <v>680</v>
      </c>
      <c r="G22" s="31">
        <f>680.994+107.654+31.84</f>
        <v>820.48800000000006</v>
      </c>
      <c r="H22" s="16">
        <f t="shared" si="0"/>
        <v>120.66000000000001</v>
      </c>
      <c r="I22" s="30" t="s">
        <v>22</v>
      </c>
    </row>
    <row r="23" spans="1:9">
      <c r="A23" s="13"/>
      <c r="B23" s="44" t="s">
        <v>43</v>
      </c>
      <c r="C23" s="45" t="s">
        <v>44</v>
      </c>
      <c r="D23" s="29" t="s">
        <v>16</v>
      </c>
      <c r="E23" s="39">
        <f>E24+E25+E26+E32+E33+E34+E35+E36+E37+E38+E39+E40+E41+E42</f>
        <v>3171.97</v>
      </c>
      <c r="F23" s="46">
        <f t="shared" ref="F23:G23" si="3">F24+F25+F26+F32+F33+F34+F35+F36+F37+F38+F39+F40+F41+F42</f>
        <v>1537.8689999999999</v>
      </c>
      <c r="G23" s="46">
        <f t="shared" si="3"/>
        <v>1469.046</v>
      </c>
      <c r="H23" s="26">
        <f t="shared" si="0"/>
        <v>95.524781369544485</v>
      </c>
      <c r="I23" s="18"/>
    </row>
    <row r="24" spans="1:9" ht="22.5">
      <c r="A24" s="13"/>
      <c r="B24" s="47" t="s">
        <v>45</v>
      </c>
      <c r="C24" s="48" t="s">
        <v>46</v>
      </c>
      <c r="D24" s="29" t="s">
        <v>16</v>
      </c>
      <c r="E24" s="30">
        <v>700.9</v>
      </c>
      <c r="F24" s="49">
        <v>79</v>
      </c>
      <c r="G24" s="49">
        <v>68.75</v>
      </c>
      <c r="H24" s="50">
        <f t="shared" si="0"/>
        <v>87.025316455696199</v>
      </c>
      <c r="I24" s="51" t="s">
        <v>47</v>
      </c>
    </row>
    <row r="25" spans="1:9" hidden="1">
      <c r="A25" s="13"/>
      <c r="B25" s="47" t="s">
        <v>48</v>
      </c>
      <c r="C25" s="48" t="s">
        <v>49</v>
      </c>
      <c r="D25" s="52" t="s">
        <v>16</v>
      </c>
      <c r="E25" s="30">
        <v>42.8</v>
      </c>
      <c r="F25" s="31"/>
      <c r="G25" s="31"/>
      <c r="H25" s="16"/>
      <c r="I25" s="18"/>
    </row>
    <row r="26" spans="1:9">
      <c r="A26" s="13"/>
      <c r="B26" s="53" t="s">
        <v>48</v>
      </c>
      <c r="C26" s="48" t="s">
        <v>51</v>
      </c>
      <c r="D26" s="52" t="s">
        <v>16</v>
      </c>
      <c r="E26" s="30">
        <v>622.70000000000005</v>
      </c>
      <c r="F26" s="49">
        <v>388.42</v>
      </c>
      <c r="G26" s="49">
        <f>G27+G28+G29+G30+G31</f>
        <v>350.70099999999996</v>
      </c>
      <c r="H26" s="50">
        <f>G26/F26*100</f>
        <v>90.289120024715501</v>
      </c>
      <c r="I26" s="51" t="s">
        <v>47</v>
      </c>
    </row>
    <row r="27" spans="1:9" ht="12" hidden="1" customHeight="1">
      <c r="A27" s="13"/>
      <c r="B27" s="54"/>
      <c r="C27" s="55" t="s">
        <v>52</v>
      </c>
      <c r="D27" s="56"/>
      <c r="E27" s="57">
        <v>336.45499999999998</v>
      </c>
      <c r="F27" s="58"/>
      <c r="G27" s="58">
        <v>88.301000000000002</v>
      </c>
      <c r="H27" s="59"/>
      <c r="I27" s="18"/>
    </row>
    <row r="28" spans="1:9" ht="12" hidden="1" customHeight="1">
      <c r="A28" s="13"/>
      <c r="B28" s="54"/>
      <c r="C28" s="55" t="s">
        <v>53</v>
      </c>
      <c r="D28" s="56"/>
      <c r="E28" s="57">
        <v>138.81399999999999</v>
      </c>
      <c r="F28" s="58"/>
      <c r="G28" s="58"/>
      <c r="H28" s="59"/>
      <c r="I28" s="18"/>
    </row>
    <row r="29" spans="1:9" ht="12" hidden="1" customHeight="1">
      <c r="A29" s="13"/>
      <c r="B29" s="54"/>
      <c r="C29" s="55" t="s">
        <v>54</v>
      </c>
      <c r="D29" s="56"/>
      <c r="E29" s="57">
        <v>15.348000000000001</v>
      </c>
      <c r="F29" s="58"/>
      <c r="G29" s="58">
        <v>14</v>
      </c>
      <c r="H29" s="59"/>
      <c r="I29" s="18"/>
    </row>
    <row r="30" spans="1:9" ht="12" hidden="1" customHeight="1">
      <c r="A30" s="13"/>
      <c r="B30" s="54"/>
      <c r="C30" s="55" t="s">
        <v>55</v>
      </c>
      <c r="D30" s="56"/>
      <c r="E30" s="57">
        <v>84.941999999999993</v>
      </c>
      <c r="F30" s="58"/>
      <c r="G30" s="58">
        <f>219.5</f>
        <v>219.5</v>
      </c>
      <c r="H30" s="59"/>
      <c r="I30" s="18"/>
    </row>
    <row r="31" spans="1:9" ht="12" hidden="1" customHeight="1">
      <c r="A31" s="13"/>
      <c r="B31" s="54"/>
      <c r="C31" s="55" t="s">
        <v>56</v>
      </c>
      <c r="D31" s="56"/>
      <c r="E31" s="57">
        <v>47.140999999999998</v>
      </c>
      <c r="F31" s="58"/>
      <c r="G31" s="58">
        <v>28.9</v>
      </c>
      <c r="H31" s="59"/>
      <c r="I31" s="18"/>
    </row>
    <row r="32" spans="1:9" hidden="1">
      <c r="A32" s="13"/>
      <c r="B32" s="53" t="s">
        <v>57</v>
      </c>
      <c r="C32" s="60" t="s">
        <v>58</v>
      </c>
      <c r="D32" s="52" t="s">
        <v>16</v>
      </c>
      <c r="E32" s="30">
        <v>696.8</v>
      </c>
      <c r="F32" s="31">
        <v>194.083</v>
      </c>
      <c r="G32" s="31">
        <v>194.083</v>
      </c>
      <c r="H32" s="16">
        <f>G32/F32*100</f>
        <v>100</v>
      </c>
      <c r="I32" s="30" t="s">
        <v>22</v>
      </c>
    </row>
    <row r="33" spans="1:9" hidden="1">
      <c r="A33" s="13"/>
      <c r="B33" s="53" t="s">
        <v>59</v>
      </c>
      <c r="C33" s="60" t="s">
        <v>60</v>
      </c>
      <c r="D33" s="52" t="s">
        <v>16</v>
      </c>
      <c r="E33" s="61">
        <v>54.5</v>
      </c>
      <c r="F33" s="31">
        <v>0</v>
      </c>
      <c r="G33" s="31"/>
      <c r="H33" s="16"/>
      <c r="I33" s="18"/>
    </row>
    <row r="34" spans="1:9" hidden="1">
      <c r="A34" s="13"/>
      <c r="B34" s="47" t="s">
        <v>61</v>
      </c>
      <c r="C34" s="60" t="s">
        <v>62</v>
      </c>
      <c r="D34" s="52" t="s">
        <v>16</v>
      </c>
      <c r="E34" s="61">
        <v>17.23</v>
      </c>
      <c r="F34" s="31">
        <v>0</v>
      </c>
      <c r="G34" s="31"/>
      <c r="H34" s="16"/>
      <c r="I34" s="18"/>
    </row>
    <row r="35" spans="1:9">
      <c r="A35" s="13"/>
      <c r="B35" s="47" t="s">
        <v>50</v>
      </c>
      <c r="C35" s="48" t="s">
        <v>159</v>
      </c>
      <c r="D35" s="52" t="s">
        <v>16</v>
      </c>
      <c r="E35" s="61">
        <v>439.3</v>
      </c>
      <c r="F35" s="31">
        <v>426.88299999999998</v>
      </c>
      <c r="G35" s="31">
        <v>426.81900000000002</v>
      </c>
      <c r="H35" s="16">
        <f>G35/F35*100</f>
        <v>99.985007601614512</v>
      </c>
      <c r="I35" s="30" t="s">
        <v>22</v>
      </c>
    </row>
    <row r="36" spans="1:9">
      <c r="A36" s="13"/>
      <c r="B36" s="47" t="s">
        <v>167</v>
      </c>
      <c r="C36" s="60" t="s">
        <v>64</v>
      </c>
      <c r="D36" s="52" t="s">
        <v>16</v>
      </c>
      <c r="E36" s="61">
        <v>152.6</v>
      </c>
      <c r="F36" s="31">
        <v>85.8</v>
      </c>
      <c r="G36" s="31">
        <v>85.8</v>
      </c>
      <c r="H36" s="16">
        <f>G36/F36*100</f>
        <v>100</v>
      </c>
      <c r="I36" s="30" t="s">
        <v>22</v>
      </c>
    </row>
    <row r="37" spans="1:9">
      <c r="A37" s="13"/>
      <c r="B37" s="47" t="s">
        <v>59</v>
      </c>
      <c r="C37" s="60" t="s">
        <v>65</v>
      </c>
      <c r="D37" s="52" t="s">
        <v>16</v>
      </c>
      <c r="E37" s="61">
        <v>139.9</v>
      </c>
      <c r="F37" s="31">
        <v>75</v>
      </c>
      <c r="G37" s="31">
        <v>75</v>
      </c>
      <c r="H37" s="16">
        <f>G37/F37*100</f>
        <v>100</v>
      </c>
      <c r="I37" s="30" t="s">
        <v>22</v>
      </c>
    </row>
    <row r="38" spans="1:9">
      <c r="B38" s="41" t="s">
        <v>61</v>
      </c>
      <c r="C38" s="62" t="s">
        <v>66</v>
      </c>
      <c r="D38" s="52" t="s">
        <v>16</v>
      </c>
      <c r="E38" s="61">
        <v>248.7</v>
      </c>
      <c r="F38" s="31">
        <v>236.63300000000001</v>
      </c>
      <c r="G38" s="31">
        <v>233.69300000000001</v>
      </c>
      <c r="H38" s="16">
        <f>G38/F38*100</f>
        <v>98.757569738793833</v>
      </c>
      <c r="I38" s="51" t="s">
        <v>47</v>
      </c>
    </row>
    <row r="39" spans="1:9">
      <c r="B39" s="41" t="s">
        <v>63</v>
      </c>
      <c r="C39" s="62" t="s">
        <v>67</v>
      </c>
      <c r="D39" s="52" t="s">
        <v>16</v>
      </c>
      <c r="E39" s="61">
        <v>29</v>
      </c>
      <c r="F39" s="31">
        <v>27</v>
      </c>
      <c r="G39" s="31">
        <v>27</v>
      </c>
      <c r="H39" s="16">
        <f>G39/F39*100</f>
        <v>100</v>
      </c>
      <c r="I39" s="30" t="s">
        <v>22</v>
      </c>
    </row>
    <row r="40" spans="1:9" ht="11.25" hidden="1" customHeight="1">
      <c r="B40" s="63" t="s">
        <v>68</v>
      </c>
      <c r="C40" s="64" t="s">
        <v>69</v>
      </c>
      <c r="D40" s="65"/>
      <c r="E40" s="66"/>
      <c r="F40" s="31"/>
      <c r="G40" s="31"/>
      <c r="H40" s="16"/>
      <c r="I40" s="18"/>
    </row>
    <row r="41" spans="1:9" ht="11.25" hidden="1" customHeight="1">
      <c r="B41" s="63" t="s">
        <v>70</v>
      </c>
      <c r="C41" s="67" t="s">
        <v>71</v>
      </c>
      <c r="D41" s="65"/>
      <c r="E41" s="68"/>
      <c r="F41" s="31"/>
      <c r="G41" s="31"/>
      <c r="H41" s="16"/>
      <c r="I41" s="18"/>
    </row>
    <row r="42" spans="1:9" ht="22.5">
      <c r="B42" s="30" t="s">
        <v>168</v>
      </c>
      <c r="C42" s="60" t="s">
        <v>72</v>
      </c>
      <c r="D42" s="69"/>
      <c r="E42" s="61">
        <v>27.54</v>
      </c>
      <c r="F42" s="49">
        <v>25.05</v>
      </c>
      <c r="G42" s="49">
        <v>7.2</v>
      </c>
      <c r="H42" s="50">
        <f t="shared" ref="H42:H55" si="4">G42/F42*100</f>
        <v>28.742514970059879</v>
      </c>
      <c r="I42" s="48" t="s">
        <v>73</v>
      </c>
    </row>
    <row r="43" spans="1:9">
      <c r="A43" s="13"/>
      <c r="B43" s="70" t="s">
        <v>74</v>
      </c>
      <c r="C43" s="71" t="s">
        <v>75</v>
      </c>
      <c r="D43" s="29" t="s">
        <v>14</v>
      </c>
      <c r="E43" s="39">
        <f>E44</f>
        <v>36278.369999999995</v>
      </c>
      <c r="F43" s="72">
        <f>F44</f>
        <v>31525.073999999997</v>
      </c>
      <c r="G43" s="72">
        <f t="shared" ref="G43" si="5">G44</f>
        <v>34901.741999999991</v>
      </c>
      <c r="H43" s="26">
        <f t="shared" si="4"/>
        <v>110.71105495263865</v>
      </c>
      <c r="I43" s="18"/>
    </row>
    <row r="44" spans="1:9">
      <c r="A44" s="13"/>
      <c r="B44" s="73" t="s">
        <v>76</v>
      </c>
      <c r="C44" s="34" t="s">
        <v>77</v>
      </c>
      <c r="D44" s="74" t="s">
        <v>16</v>
      </c>
      <c r="E44" s="61">
        <f t="shared" ref="E44:G44" si="6">E45+E49+E53+E54+E55+E58+E64+E67+E68+E72+E76+E77</f>
        <v>36278.369999999995</v>
      </c>
      <c r="F44" s="75">
        <f t="shared" si="6"/>
        <v>31525.073999999997</v>
      </c>
      <c r="G44" s="75">
        <f t="shared" si="6"/>
        <v>34901.741999999991</v>
      </c>
      <c r="H44" s="16">
        <f t="shared" si="4"/>
        <v>110.71105495263865</v>
      </c>
      <c r="I44" s="18"/>
    </row>
    <row r="45" spans="1:9">
      <c r="A45" s="13"/>
      <c r="B45" s="76" t="s">
        <v>78</v>
      </c>
      <c r="C45" s="45" t="s">
        <v>79</v>
      </c>
      <c r="D45" s="52" t="s">
        <v>16</v>
      </c>
      <c r="E45" s="39">
        <f>E46+E47+E48</f>
        <v>927.80000000000007</v>
      </c>
      <c r="F45" s="46">
        <f>F46+F47+F48</f>
        <v>862.19600000000003</v>
      </c>
      <c r="G45" s="46">
        <f t="shared" ref="G45" si="7">G46+G47+G48</f>
        <v>894.07400000000007</v>
      </c>
      <c r="H45" s="26">
        <f t="shared" si="4"/>
        <v>103.69730316540556</v>
      </c>
      <c r="I45" s="18"/>
    </row>
    <row r="46" spans="1:9">
      <c r="A46" s="13"/>
      <c r="B46" s="77" t="s">
        <v>80</v>
      </c>
      <c r="C46" s="34" t="s">
        <v>81</v>
      </c>
      <c r="D46" s="74" t="s">
        <v>16</v>
      </c>
      <c r="E46" s="78">
        <v>342.9</v>
      </c>
      <c r="F46" s="31">
        <v>172</v>
      </c>
      <c r="G46" s="31">
        <v>172</v>
      </c>
      <c r="H46" s="16">
        <f t="shared" si="4"/>
        <v>100</v>
      </c>
      <c r="I46" s="30" t="s">
        <v>22</v>
      </c>
    </row>
    <row r="47" spans="1:9">
      <c r="A47" s="13"/>
      <c r="B47" s="77" t="s">
        <v>82</v>
      </c>
      <c r="C47" s="34" t="s">
        <v>83</v>
      </c>
      <c r="D47" s="74" t="s">
        <v>16</v>
      </c>
      <c r="E47" s="61">
        <v>338.8</v>
      </c>
      <c r="F47" s="31">
        <v>459.19600000000003</v>
      </c>
      <c r="G47" s="31">
        <v>457.56400000000002</v>
      </c>
      <c r="H47" s="16">
        <f t="shared" si="4"/>
        <v>99.644596207284025</v>
      </c>
      <c r="I47" s="30" t="s">
        <v>22</v>
      </c>
    </row>
    <row r="48" spans="1:9" ht="22.5">
      <c r="A48" s="13"/>
      <c r="B48" s="79" t="s">
        <v>84</v>
      </c>
      <c r="C48" s="48" t="s">
        <v>24</v>
      </c>
      <c r="D48" s="52" t="s">
        <v>16</v>
      </c>
      <c r="E48" s="61">
        <v>246.1</v>
      </c>
      <c r="F48" s="49">
        <v>231</v>
      </c>
      <c r="G48" s="49">
        <v>264.51</v>
      </c>
      <c r="H48" s="50">
        <f t="shared" si="4"/>
        <v>114.50649350649351</v>
      </c>
      <c r="I48" s="80" t="s">
        <v>85</v>
      </c>
    </row>
    <row r="49" spans="1:10">
      <c r="A49" s="13"/>
      <c r="B49" s="81" t="s">
        <v>86</v>
      </c>
      <c r="C49" s="82" t="s">
        <v>27</v>
      </c>
      <c r="D49" s="74" t="s">
        <v>16</v>
      </c>
      <c r="E49" s="22">
        <f>E50+E51</f>
        <v>29257.8</v>
      </c>
      <c r="F49" s="38">
        <f>F50+F51+F52</f>
        <v>23083.789999999997</v>
      </c>
      <c r="G49" s="38">
        <f t="shared" ref="G49" si="8">G50+G51+G52</f>
        <v>26061.852999999999</v>
      </c>
      <c r="H49" s="26">
        <f t="shared" si="4"/>
        <v>112.90110072912638</v>
      </c>
      <c r="I49" s="18"/>
    </row>
    <row r="50" spans="1:10">
      <c r="A50" s="13"/>
      <c r="B50" s="83" t="s">
        <v>87</v>
      </c>
      <c r="C50" s="84" t="s">
        <v>88</v>
      </c>
      <c r="D50" s="74" t="s">
        <v>16</v>
      </c>
      <c r="E50" s="61">
        <v>26622.2</v>
      </c>
      <c r="F50" s="31">
        <v>20951.57</v>
      </c>
      <c r="G50" s="31">
        <v>23668.804</v>
      </c>
      <c r="H50" s="16">
        <f t="shared" si="4"/>
        <v>112.96911878202923</v>
      </c>
      <c r="I50" s="125" t="s">
        <v>30</v>
      </c>
    </row>
    <row r="51" spans="1:10">
      <c r="A51" s="13"/>
      <c r="B51" s="81" t="s">
        <v>89</v>
      </c>
      <c r="C51" s="85" t="s">
        <v>90</v>
      </c>
      <c r="D51" s="74" t="s">
        <v>16</v>
      </c>
      <c r="E51" s="86">
        <v>2635.6</v>
      </c>
      <c r="F51" s="31">
        <f>1199.85+851</f>
        <v>2050.85</v>
      </c>
      <c r="G51" s="31">
        <f>1364.144+931.834</f>
        <v>2295.9780000000001</v>
      </c>
      <c r="H51" s="16">
        <f t="shared" si="4"/>
        <v>111.95250749689154</v>
      </c>
      <c r="I51" s="126"/>
    </row>
    <row r="52" spans="1:10">
      <c r="A52" s="13"/>
      <c r="B52" s="81" t="s">
        <v>91</v>
      </c>
      <c r="C52" s="28" t="s">
        <v>34</v>
      </c>
      <c r="D52" s="74"/>
      <c r="E52" s="86"/>
      <c r="F52" s="31">
        <v>81.37</v>
      </c>
      <c r="G52" s="31">
        <v>97.070999999999998</v>
      </c>
      <c r="H52" s="16">
        <f t="shared" si="4"/>
        <v>119.29580926631435</v>
      </c>
      <c r="I52" s="127"/>
    </row>
    <row r="53" spans="1:10">
      <c r="A53" s="13"/>
      <c r="B53" s="14" t="s">
        <v>92</v>
      </c>
      <c r="C53" s="34" t="s">
        <v>93</v>
      </c>
      <c r="D53" s="74" t="s">
        <v>16</v>
      </c>
      <c r="E53" s="61">
        <v>360.5</v>
      </c>
      <c r="F53" s="31">
        <v>190</v>
      </c>
      <c r="G53" s="31">
        <v>186.31899999999999</v>
      </c>
      <c r="H53" s="16">
        <f t="shared" si="4"/>
        <v>98.062631578947361</v>
      </c>
      <c r="I53" s="18"/>
    </row>
    <row r="54" spans="1:10">
      <c r="A54" s="13"/>
      <c r="B54" s="14" t="s">
        <v>94</v>
      </c>
      <c r="C54" s="34" t="s">
        <v>95</v>
      </c>
      <c r="D54" s="74" t="s">
        <v>16</v>
      </c>
      <c r="E54" s="61">
        <v>22.2</v>
      </c>
      <c r="F54" s="31">
        <v>3.149</v>
      </c>
      <c r="G54" s="31">
        <v>3.149</v>
      </c>
      <c r="H54" s="26">
        <f t="shared" si="4"/>
        <v>100</v>
      </c>
      <c r="I54" s="32" t="s">
        <v>22</v>
      </c>
    </row>
    <row r="55" spans="1:10" ht="15" customHeight="1">
      <c r="A55" s="13"/>
      <c r="B55" s="14" t="s">
        <v>96</v>
      </c>
      <c r="C55" s="48" t="s">
        <v>97</v>
      </c>
      <c r="D55" s="52" t="s">
        <v>16</v>
      </c>
      <c r="E55" s="61">
        <v>383.4</v>
      </c>
      <c r="F55" s="87">
        <f>F56+F57</f>
        <v>553</v>
      </c>
      <c r="G55" s="87">
        <f t="shared" ref="G55" si="9">G56+G57</f>
        <v>535.97699999999998</v>
      </c>
      <c r="H55" s="24">
        <f t="shared" si="4"/>
        <v>96.921699819168168</v>
      </c>
      <c r="I55" s="80"/>
    </row>
    <row r="56" spans="1:10" s="96" customFormat="1" hidden="1">
      <c r="A56" s="88"/>
      <c r="B56" s="89"/>
      <c r="C56" s="90" t="s">
        <v>98</v>
      </c>
      <c r="D56" s="91"/>
      <c r="E56" s="92">
        <v>177.334</v>
      </c>
      <c r="F56" s="93">
        <v>360</v>
      </c>
      <c r="G56" s="94">
        <v>300</v>
      </c>
      <c r="H56" s="95"/>
      <c r="I56" s="96" t="s">
        <v>99</v>
      </c>
    </row>
    <row r="57" spans="1:10" s="96" customFormat="1" hidden="1">
      <c r="A57" s="88"/>
      <c r="B57" s="89"/>
      <c r="C57" s="90" t="s">
        <v>100</v>
      </c>
      <c r="D57" s="91"/>
      <c r="E57" s="92">
        <v>206.08199999999999</v>
      </c>
      <c r="F57" s="93">
        <v>193</v>
      </c>
      <c r="G57" s="93">
        <v>235.977</v>
      </c>
      <c r="H57" s="59">
        <f t="shared" ref="H57:H78" si="10">G57/F57*100</f>
        <v>122.26787564766839</v>
      </c>
      <c r="I57" s="97"/>
      <c r="J57" s="98"/>
    </row>
    <row r="58" spans="1:10">
      <c r="A58" s="13"/>
      <c r="B58" s="14" t="s">
        <v>101</v>
      </c>
      <c r="C58" s="48" t="s">
        <v>102</v>
      </c>
      <c r="D58" s="52" t="s">
        <v>16</v>
      </c>
      <c r="E58" s="61">
        <v>1313</v>
      </c>
      <c r="F58" s="87">
        <f>F59+F60+F61+F62+F63</f>
        <v>1706.2849999999999</v>
      </c>
      <c r="G58" s="87">
        <f t="shared" ref="G58" si="11">G59+G60+G61+G62+G63</f>
        <v>2100.33</v>
      </c>
      <c r="H58" s="24">
        <f t="shared" si="10"/>
        <v>123.09373873649479</v>
      </c>
      <c r="I58" s="48" t="s">
        <v>103</v>
      </c>
    </row>
    <row r="59" spans="1:10" s="96" customFormat="1" hidden="1">
      <c r="A59" s="88"/>
      <c r="B59" s="89"/>
      <c r="C59" s="90" t="s">
        <v>104</v>
      </c>
      <c r="D59" s="91"/>
      <c r="E59" s="92">
        <v>1241</v>
      </c>
      <c r="F59" s="93">
        <v>1578.6189999999999</v>
      </c>
      <c r="G59" s="93">
        <v>2011.6610000000001</v>
      </c>
      <c r="H59" s="59">
        <f t="shared" si="10"/>
        <v>127.43169821217153</v>
      </c>
      <c r="I59" s="97"/>
    </row>
    <row r="60" spans="1:10" s="96" customFormat="1" hidden="1">
      <c r="A60" s="88"/>
      <c r="B60" s="89"/>
      <c r="C60" s="90" t="s">
        <v>105</v>
      </c>
      <c r="D60" s="91"/>
      <c r="E60" s="92">
        <v>13</v>
      </c>
      <c r="F60" s="93">
        <v>50</v>
      </c>
      <c r="G60" s="93">
        <v>50</v>
      </c>
      <c r="H60" s="59">
        <f t="shared" si="10"/>
        <v>100</v>
      </c>
      <c r="I60" s="97"/>
    </row>
    <row r="61" spans="1:10" s="96" customFormat="1" hidden="1">
      <c r="A61" s="88"/>
      <c r="B61" s="89"/>
      <c r="C61" s="90" t="s">
        <v>106</v>
      </c>
      <c r="D61" s="91"/>
      <c r="E61" s="92">
        <v>34</v>
      </c>
      <c r="F61" s="93">
        <v>31</v>
      </c>
      <c r="G61" s="93"/>
      <c r="H61" s="59">
        <f t="shared" si="10"/>
        <v>0</v>
      </c>
      <c r="I61" s="97"/>
    </row>
    <row r="62" spans="1:10" s="96" customFormat="1" hidden="1">
      <c r="A62" s="88"/>
      <c r="B62" s="89"/>
      <c r="C62" s="90" t="s">
        <v>107</v>
      </c>
      <c r="D62" s="91"/>
      <c r="E62" s="92">
        <v>25</v>
      </c>
      <c r="F62" s="93">
        <v>23</v>
      </c>
      <c r="G62" s="93">
        <v>23</v>
      </c>
      <c r="H62" s="59">
        <f t="shared" si="10"/>
        <v>100</v>
      </c>
      <c r="I62" s="97"/>
    </row>
    <row r="63" spans="1:10" s="96" customFormat="1" ht="1.5" hidden="1" customHeight="1">
      <c r="A63" s="88"/>
      <c r="B63" s="89"/>
      <c r="C63" s="90" t="s">
        <v>108</v>
      </c>
      <c r="D63" s="91"/>
      <c r="E63" s="92"/>
      <c r="F63" s="93">
        <v>23.666</v>
      </c>
      <c r="G63" s="93">
        <v>15.669</v>
      </c>
      <c r="H63" s="59">
        <f t="shared" si="10"/>
        <v>66.208907293163193</v>
      </c>
      <c r="I63" s="97"/>
    </row>
    <row r="64" spans="1:10">
      <c r="A64" s="13"/>
      <c r="B64" s="14" t="s">
        <v>109</v>
      </c>
      <c r="C64" s="71" t="s">
        <v>110</v>
      </c>
      <c r="D64" s="74" t="s">
        <v>16</v>
      </c>
      <c r="E64" s="39">
        <f t="shared" ref="E64:G64" si="12">E65+E66</f>
        <v>118.1</v>
      </c>
      <c r="F64" s="46">
        <f t="shared" si="12"/>
        <v>297.423</v>
      </c>
      <c r="G64" s="46">
        <f t="shared" si="12"/>
        <v>297.42899999999997</v>
      </c>
      <c r="H64" s="26">
        <f t="shared" si="10"/>
        <v>100.00201732885485</v>
      </c>
      <c r="I64" s="18"/>
    </row>
    <row r="65" spans="1:9">
      <c r="A65" s="13"/>
      <c r="B65" s="14" t="s">
        <v>111</v>
      </c>
      <c r="C65" s="34" t="s">
        <v>112</v>
      </c>
      <c r="D65" s="74" t="s">
        <v>16</v>
      </c>
      <c r="E65" s="61">
        <v>118.1</v>
      </c>
      <c r="F65" s="31">
        <v>96.423000000000002</v>
      </c>
      <c r="G65" s="31">
        <v>96.429000000000002</v>
      </c>
      <c r="H65" s="16">
        <f t="shared" si="10"/>
        <v>100.00622258174916</v>
      </c>
      <c r="I65" s="32" t="s">
        <v>22</v>
      </c>
    </row>
    <row r="66" spans="1:9">
      <c r="A66" s="13"/>
      <c r="B66" s="99" t="s">
        <v>113</v>
      </c>
      <c r="C66" s="100" t="s">
        <v>114</v>
      </c>
      <c r="D66" s="101" t="s">
        <v>16</v>
      </c>
      <c r="E66" s="102"/>
      <c r="F66" s="49">
        <v>201</v>
      </c>
      <c r="G66" s="49">
        <v>201</v>
      </c>
      <c r="H66" s="50">
        <f t="shared" si="10"/>
        <v>100</v>
      </c>
      <c r="I66" s="80"/>
    </row>
    <row r="67" spans="1:9">
      <c r="A67" s="13"/>
      <c r="B67" s="14" t="s">
        <v>115</v>
      </c>
      <c r="C67" s="48" t="s">
        <v>116</v>
      </c>
      <c r="D67" s="103" t="s">
        <v>16</v>
      </c>
      <c r="E67" s="39">
        <v>500.8</v>
      </c>
      <c r="F67" s="72">
        <v>1137</v>
      </c>
      <c r="G67" s="72">
        <f>641.455+403.836</f>
        <v>1045.2910000000002</v>
      </c>
      <c r="H67" s="24">
        <f t="shared" si="10"/>
        <v>91.934124890061568</v>
      </c>
      <c r="I67" s="48"/>
    </row>
    <row r="68" spans="1:9" ht="22.5">
      <c r="A68" s="13"/>
      <c r="B68" s="85" t="s">
        <v>117</v>
      </c>
      <c r="C68" s="48" t="s">
        <v>118</v>
      </c>
      <c r="D68" s="52" t="s">
        <v>16</v>
      </c>
      <c r="E68" s="39">
        <v>608.1</v>
      </c>
      <c r="F68" s="87">
        <f>F69+F70+F71</f>
        <v>458.93</v>
      </c>
      <c r="G68" s="87">
        <f t="shared" ref="G68" si="13">G69+G70+G71</f>
        <v>462.47699999999998</v>
      </c>
      <c r="H68" s="24">
        <f t="shared" si="10"/>
        <v>100.77288475366612</v>
      </c>
      <c r="I68" s="48" t="s">
        <v>119</v>
      </c>
    </row>
    <row r="69" spans="1:9" s="96" customFormat="1" hidden="1">
      <c r="A69" s="88"/>
      <c r="B69" s="104"/>
      <c r="C69" s="90" t="s">
        <v>120</v>
      </c>
      <c r="D69" s="91"/>
      <c r="E69" s="92">
        <v>469.58600000000001</v>
      </c>
      <c r="F69" s="93">
        <v>383</v>
      </c>
      <c r="G69" s="93">
        <v>382.428</v>
      </c>
      <c r="H69" s="59">
        <f t="shared" si="10"/>
        <v>99.850652741514352</v>
      </c>
      <c r="I69" s="97"/>
    </row>
    <row r="70" spans="1:9" s="96" customFormat="1" hidden="1">
      <c r="A70" s="88"/>
      <c r="B70" s="104"/>
      <c r="C70" s="90" t="s">
        <v>121</v>
      </c>
      <c r="D70" s="91"/>
      <c r="E70" s="92">
        <v>45.789000000000001</v>
      </c>
      <c r="F70" s="93">
        <v>16</v>
      </c>
      <c r="G70" s="93">
        <v>20.056000000000001</v>
      </c>
      <c r="H70" s="59">
        <f t="shared" si="10"/>
        <v>125.35000000000001</v>
      </c>
    </row>
    <row r="71" spans="1:9" s="96" customFormat="1" hidden="1">
      <c r="A71" s="88"/>
      <c r="B71" s="104"/>
      <c r="C71" s="90" t="s">
        <v>122</v>
      </c>
      <c r="D71" s="91"/>
      <c r="E71" s="92">
        <v>92.692999999999998</v>
      </c>
      <c r="F71" s="93">
        <v>59.93</v>
      </c>
      <c r="G71" s="93">
        <v>59.993000000000002</v>
      </c>
      <c r="H71" s="59">
        <f t="shared" si="10"/>
        <v>100.1051226430836</v>
      </c>
      <c r="I71" s="97"/>
    </row>
    <row r="72" spans="1:9">
      <c r="A72" s="13"/>
      <c r="B72" s="85" t="s">
        <v>123</v>
      </c>
      <c r="C72" s="34" t="s">
        <v>124</v>
      </c>
      <c r="D72" s="74" t="s">
        <v>16</v>
      </c>
      <c r="E72" s="39">
        <v>2320.77</v>
      </c>
      <c r="F72" s="38">
        <f>F73+F74+F75</f>
        <v>2104</v>
      </c>
      <c r="G72" s="38">
        <f t="shared" ref="G72" si="14">G73+G74+G75</f>
        <v>2134.748</v>
      </c>
      <c r="H72" s="26">
        <f t="shared" si="10"/>
        <v>101.46140684410648</v>
      </c>
      <c r="I72" s="18"/>
    </row>
    <row r="73" spans="1:9" s="96" customFormat="1" hidden="1">
      <c r="A73" s="88"/>
      <c r="B73" s="105"/>
      <c r="C73" s="106" t="s">
        <v>125</v>
      </c>
      <c r="D73" s="107"/>
      <c r="E73" s="108"/>
      <c r="F73" s="109">
        <v>350</v>
      </c>
      <c r="G73" s="109">
        <v>343.76299999999998</v>
      </c>
      <c r="H73" s="16">
        <f t="shared" si="10"/>
        <v>98.217999999999989</v>
      </c>
      <c r="I73" s="97"/>
    </row>
    <row r="74" spans="1:9" s="96" customFormat="1" hidden="1">
      <c r="A74" s="88"/>
      <c r="B74" s="105"/>
      <c r="C74" s="106" t="s">
        <v>126</v>
      </c>
      <c r="D74" s="107"/>
      <c r="E74" s="108"/>
      <c r="F74" s="109">
        <v>1618</v>
      </c>
      <c r="G74" s="109">
        <v>1656.6890000000001</v>
      </c>
      <c r="H74" s="16">
        <f t="shared" si="10"/>
        <v>102.39116192830654</v>
      </c>
      <c r="I74" s="97"/>
    </row>
    <row r="75" spans="1:9" s="96" customFormat="1" hidden="1">
      <c r="A75" s="88"/>
      <c r="B75" s="105"/>
      <c r="C75" s="106" t="s">
        <v>127</v>
      </c>
      <c r="D75" s="107"/>
      <c r="E75" s="108"/>
      <c r="F75" s="109">
        <v>136</v>
      </c>
      <c r="G75" s="109">
        <v>134.29599999999999</v>
      </c>
      <c r="H75" s="16">
        <f t="shared" si="10"/>
        <v>98.747058823529414</v>
      </c>
      <c r="I75" s="97"/>
    </row>
    <row r="76" spans="1:9">
      <c r="A76" s="13"/>
      <c r="B76" s="85" t="s">
        <v>128</v>
      </c>
      <c r="C76" s="34" t="s">
        <v>129</v>
      </c>
      <c r="D76" s="74" t="s">
        <v>16</v>
      </c>
      <c r="E76" s="61">
        <v>69.900000000000006</v>
      </c>
      <c r="F76" s="31">
        <v>57</v>
      </c>
      <c r="G76" s="31">
        <v>74.09</v>
      </c>
      <c r="H76" s="16">
        <f t="shared" si="10"/>
        <v>129.98245614035088</v>
      </c>
      <c r="I76" s="18"/>
    </row>
    <row r="77" spans="1:9" ht="22.5">
      <c r="A77" s="13"/>
      <c r="B77" s="85" t="s">
        <v>130</v>
      </c>
      <c r="C77" s="48" t="s">
        <v>131</v>
      </c>
      <c r="D77" s="52" t="s">
        <v>16</v>
      </c>
      <c r="E77" s="61">
        <v>396</v>
      </c>
      <c r="F77" s="87">
        <f>F78+F79+F80+F81+F82+F83+F84+F85+F86+F87+F88+F89</f>
        <v>1072.3009999999999</v>
      </c>
      <c r="G77" s="87">
        <f>G78+G79+G80+G81+G82+G83+G84+G85+G86+G87+G88+G89</f>
        <v>1106.0050000000001</v>
      </c>
      <c r="H77" s="24">
        <f t="shared" si="10"/>
        <v>103.14314730658651</v>
      </c>
      <c r="I77" s="80" t="s">
        <v>132</v>
      </c>
    </row>
    <row r="78" spans="1:9" hidden="1">
      <c r="A78" s="13"/>
      <c r="B78" s="85"/>
      <c r="C78" s="110" t="s">
        <v>133</v>
      </c>
      <c r="D78" s="107"/>
      <c r="E78" s="111">
        <v>192</v>
      </c>
      <c r="F78" s="31">
        <v>268.82</v>
      </c>
      <c r="G78" s="31">
        <v>157.93799999999999</v>
      </c>
      <c r="H78" s="16">
        <f t="shared" si="10"/>
        <v>58.752324975820244</v>
      </c>
      <c r="I78" s="18"/>
    </row>
    <row r="79" spans="1:9" hidden="1">
      <c r="A79" s="13"/>
      <c r="B79" s="85"/>
      <c r="C79" s="110" t="s">
        <v>134</v>
      </c>
      <c r="D79" s="107"/>
      <c r="E79" s="111">
        <v>12</v>
      </c>
      <c r="F79" s="31"/>
      <c r="G79" s="31">
        <v>7</v>
      </c>
      <c r="H79" s="16"/>
      <c r="I79" s="18"/>
    </row>
    <row r="80" spans="1:9" hidden="1">
      <c r="A80" s="13"/>
      <c r="B80" s="85"/>
      <c r="C80" s="112" t="s">
        <v>135</v>
      </c>
      <c r="D80" s="107"/>
      <c r="E80" s="113">
        <v>12</v>
      </c>
      <c r="F80" s="31"/>
      <c r="G80" s="31"/>
      <c r="H80" s="16"/>
      <c r="I80" s="18"/>
    </row>
    <row r="81" spans="1:9" hidden="1">
      <c r="A81" s="13"/>
      <c r="B81" s="85"/>
      <c r="C81" s="112" t="s">
        <v>136</v>
      </c>
      <c r="D81" s="107"/>
      <c r="E81" s="113">
        <v>10</v>
      </c>
      <c r="F81" s="31">
        <v>2.544</v>
      </c>
      <c r="G81" s="31">
        <v>8.9890000000000008</v>
      </c>
      <c r="H81" s="16">
        <f>G81/F81*100</f>
        <v>353.34119496855345</v>
      </c>
      <c r="I81" s="18"/>
    </row>
    <row r="82" spans="1:9" hidden="1">
      <c r="A82" s="13"/>
      <c r="B82" s="85"/>
      <c r="C82" s="112" t="s">
        <v>137</v>
      </c>
      <c r="D82" s="107"/>
      <c r="E82" s="113">
        <v>60</v>
      </c>
      <c r="F82" s="31">
        <v>50</v>
      </c>
      <c r="G82" s="31">
        <v>50</v>
      </c>
      <c r="H82" s="16">
        <f>G82/F82*100</f>
        <v>100</v>
      </c>
      <c r="I82" s="18"/>
    </row>
    <row r="83" spans="1:9" hidden="1">
      <c r="A83" s="13"/>
      <c r="B83" s="85"/>
      <c r="C83" s="112" t="s">
        <v>138</v>
      </c>
      <c r="D83" s="107"/>
      <c r="E83" s="113">
        <v>60</v>
      </c>
      <c r="F83" s="31">
        <v>434.61599999999999</v>
      </c>
      <c r="G83" s="31">
        <v>434.61599999999999</v>
      </c>
      <c r="H83" s="16">
        <f>G83/F83*100</f>
        <v>100</v>
      </c>
      <c r="I83" s="18"/>
    </row>
    <row r="84" spans="1:9" hidden="1">
      <c r="A84" s="13"/>
      <c r="B84" s="85"/>
      <c r="C84" s="112" t="s">
        <v>139</v>
      </c>
      <c r="D84" s="107"/>
      <c r="E84" s="113">
        <v>15</v>
      </c>
      <c r="F84" s="31">
        <v>14</v>
      </c>
      <c r="G84" s="31">
        <v>13.346</v>
      </c>
      <c r="H84" s="16">
        <f>G84/F84*100</f>
        <v>95.328571428571422</v>
      </c>
      <c r="I84" s="18"/>
    </row>
    <row r="85" spans="1:9" hidden="1">
      <c r="A85" s="13"/>
      <c r="B85" s="85"/>
      <c r="C85" s="114" t="s">
        <v>140</v>
      </c>
      <c r="D85" s="107"/>
      <c r="E85" s="113">
        <v>20</v>
      </c>
      <c r="F85" s="31"/>
      <c r="G85" s="31"/>
      <c r="H85" s="16"/>
      <c r="I85" s="18"/>
    </row>
    <row r="86" spans="1:9" hidden="1">
      <c r="A86" s="13"/>
      <c r="B86" s="115"/>
      <c r="C86" s="116" t="s">
        <v>141</v>
      </c>
      <c r="D86" s="117"/>
      <c r="E86" s="113">
        <v>15</v>
      </c>
      <c r="F86" s="31">
        <v>108.621</v>
      </c>
      <c r="G86" s="31">
        <v>127.34</v>
      </c>
      <c r="H86" s="16">
        <f>G86/F86*100</f>
        <v>117.23331584131982</v>
      </c>
      <c r="I86" s="18"/>
    </row>
    <row r="87" spans="1:9" hidden="1">
      <c r="A87" s="13"/>
      <c r="B87" s="115"/>
      <c r="C87" s="116" t="s">
        <v>142</v>
      </c>
      <c r="D87" s="117"/>
      <c r="E87" s="113"/>
      <c r="F87" s="31">
        <v>93.7</v>
      </c>
      <c r="G87" s="31">
        <v>93.7</v>
      </c>
      <c r="H87" s="16">
        <f>G87/F87*100</f>
        <v>100</v>
      </c>
      <c r="I87" s="18"/>
    </row>
    <row r="88" spans="1:9" hidden="1">
      <c r="A88" s="13"/>
      <c r="B88" s="115"/>
      <c r="C88" s="116" t="s">
        <v>143</v>
      </c>
      <c r="D88" s="117"/>
      <c r="E88" s="113"/>
      <c r="F88" s="31">
        <v>100</v>
      </c>
      <c r="G88" s="31">
        <v>100</v>
      </c>
      <c r="H88" s="16">
        <f>G88/F88*100</f>
        <v>100</v>
      </c>
      <c r="I88" s="18"/>
    </row>
    <row r="89" spans="1:9" hidden="1">
      <c r="A89" s="13"/>
      <c r="B89" s="115"/>
      <c r="C89" s="116" t="s">
        <v>144</v>
      </c>
      <c r="D89" s="117"/>
      <c r="E89" s="113"/>
      <c r="F89" s="31"/>
      <c r="G89" s="31">
        <v>113.07599999999999</v>
      </c>
      <c r="H89" s="16"/>
      <c r="I89" s="18"/>
    </row>
    <row r="90" spans="1:9">
      <c r="A90" s="13"/>
      <c r="B90" s="70" t="s">
        <v>145</v>
      </c>
      <c r="C90" s="71" t="s">
        <v>146</v>
      </c>
      <c r="D90" s="118" t="s">
        <v>14</v>
      </c>
      <c r="E90" s="119">
        <f>E43+E10-0.2</f>
        <v>75965.62000000001</v>
      </c>
      <c r="F90" s="120">
        <f>F43+F10-0.004</f>
        <v>64396.343999999997</v>
      </c>
      <c r="G90" s="120">
        <f>G43+G10-0.004</f>
        <v>68236.543999999994</v>
      </c>
      <c r="H90" s="16"/>
      <c r="I90" s="18"/>
    </row>
    <row r="91" spans="1:9">
      <c r="A91" s="13"/>
      <c r="B91" s="70" t="s">
        <v>147</v>
      </c>
      <c r="C91" s="82" t="s">
        <v>148</v>
      </c>
      <c r="D91" s="118" t="s">
        <v>14</v>
      </c>
      <c r="E91" s="22">
        <v>227.8</v>
      </c>
      <c r="F91" s="17">
        <v>0</v>
      </c>
      <c r="G91" s="17">
        <f>G92-G90</f>
        <v>-4752.7909999999974</v>
      </c>
      <c r="H91" s="16"/>
      <c r="I91" s="18"/>
    </row>
    <row r="92" spans="1:9">
      <c r="A92" s="13"/>
      <c r="B92" s="70" t="s">
        <v>149</v>
      </c>
      <c r="C92" s="82" t="s">
        <v>150</v>
      </c>
      <c r="D92" s="118" t="s">
        <v>14</v>
      </c>
      <c r="E92" s="22">
        <f>E90+E91</f>
        <v>76193.420000000013</v>
      </c>
      <c r="F92" s="23">
        <v>64396.34</v>
      </c>
      <c r="G92" s="120">
        <v>63483.752999999997</v>
      </c>
      <c r="H92" s="16"/>
      <c r="I92" s="18"/>
    </row>
    <row r="93" spans="1:9" ht="18.75" customHeight="1">
      <c r="A93" s="13"/>
      <c r="B93" s="121" t="s">
        <v>151</v>
      </c>
      <c r="C93" s="82" t="s">
        <v>152</v>
      </c>
      <c r="D93" s="118" t="s">
        <v>153</v>
      </c>
      <c r="E93" s="37">
        <v>62200</v>
      </c>
      <c r="F93" s="24">
        <v>53000</v>
      </c>
      <c r="G93" s="87">
        <v>52354.909</v>
      </c>
      <c r="H93" s="24">
        <f>G93/F93*100</f>
        <v>98.782847169811319</v>
      </c>
      <c r="I93" s="80" t="s">
        <v>154</v>
      </c>
    </row>
    <row r="94" spans="1:9">
      <c r="A94" s="13"/>
      <c r="B94" s="70" t="s">
        <v>155</v>
      </c>
      <c r="C94" s="82" t="s">
        <v>156</v>
      </c>
      <c r="D94" s="118" t="s">
        <v>157</v>
      </c>
      <c r="E94" s="40">
        <f>E92/E93</f>
        <v>1.2249745980707398</v>
      </c>
      <c r="F94" s="40">
        <v>1.22</v>
      </c>
      <c r="G94" s="120">
        <f>G90/G93</f>
        <v>1.3033456709856948</v>
      </c>
      <c r="H94" s="16"/>
      <c r="I94" s="18"/>
    </row>
    <row r="96" spans="1:9" s="7" customFormat="1">
      <c r="C96" s="128" t="s">
        <v>160</v>
      </c>
      <c r="D96" s="128"/>
      <c r="E96" s="128"/>
      <c r="F96" s="128"/>
    </row>
    <row r="97" spans="2:7" s="7" customFormat="1">
      <c r="B97" s="122"/>
      <c r="C97" s="128" t="s">
        <v>161</v>
      </c>
      <c r="D97" s="128"/>
      <c r="E97" s="128"/>
      <c r="F97" s="128"/>
    </row>
    <row r="98" spans="2:7" s="7" customFormat="1" ht="14.25" customHeight="1">
      <c r="B98" s="122"/>
      <c r="C98" s="123" t="s">
        <v>162</v>
      </c>
      <c r="D98" s="124"/>
      <c r="E98" s="123"/>
    </row>
    <row r="99" spans="2:7" s="7" customFormat="1">
      <c r="B99" s="122"/>
      <c r="C99" s="128" t="s">
        <v>163</v>
      </c>
      <c r="D99" s="128"/>
      <c r="E99" s="128"/>
      <c r="F99" s="128"/>
      <c r="G99" s="128"/>
    </row>
    <row r="100" spans="2:7" s="7" customFormat="1" ht="17.25" customHeight="1">
      <c r="B100" s="122"/>
      <c r="C100" s="129" t="s">
        <v>164</v>
      </c>
      <c r="D100" s="130"/>
      <c r="E100" s="130"/>
    </row>
    <row r="101" spans="2:7" s="7" customFormat="1">
      <c r="B101" s="122"/>
      <c r="C101" s="123" t="s">
        <v>165</v>
      </c>
      <c r="D101" s="124"/>
      <c r="E101" s="123"/>
    </row>
    <row r="102" spans="2:7" s="7" customFormat="1" hidden="1">
      <c r="B102" s="122"/>
      <c r="D102" s="122"/>
    </row>
    <row r="103" spans="2:7" s="7" customFormat="1">
      <c r="B103" s="122"/>
      <c r="C103" s="7" t="s">
        <v>158</v>
      </c>
      <c r="D103" s="122"/>
    </row>
    <row r="104" spans="2:7" s="7" customFormat="1">
      <c r="B104" s="122"/>
      <c r="D104" s="122"/>
    </row>
  </sheetData>
  <mergeCells count="18">
    <mergeCell ref="A2:I2"/>
    <mergeCell ref="F7:F8"/>
    <mergeCell ref="G7:G8"/>
    <mergeCell ref="H7:H8"/>
    <mergeCell ref="I7:I8"/>
    <mergeCell ref="B3:C3"/>
    <mergeCell ref="B4:C4"/>
    <mergeCell ref="B5:F5"/>
    <mergeCell ref="C100:E100"/>
    <mergeCell ref="B7:B8"/>
    <mergeCell ref="C7:C8"/>
    <mergeCell ref="D7:D8"/>
    <mergeCell ref="E7:E8"/>
    <mergeCell ref="I16:I18"/>
    <mergeCell ref="I50:I52"/>
    <mergeCell ref="C96:F96"/>
    <mergeCell ref="C97:F97"/>
    <mergeCell ref="C99:G99"/>
  </mergeCells>
  <pageMargins left="0.11811023622047245" right="0.11811023622047245" top="0.31496062992125984" bottom="0.23622047244094491" header="0.19685039370078741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ИТС уменьш</vt:lpstr>
      <vt:lpstr>'ИТС уменьш'!Заголовки_для_печати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2018-04-13T05:50:38Z</cp:lastPrinted>
  <dcterms:created xsi:type="dcterms:W3CDTF">2018-04-13T05:14:07Z</dcterms:created>
  <dcterms:modified xsi:type="dcterms:W3CDTF">2018-04-13T05:50:41Z</dcterms:modified>
</cp:coreProperties>
</file>