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7935" tabRatio="868" activeTab="0"/>
  </bookViews>
  <sheets>
    <sheet name="ТС-4мес.2018г" sheetId="1" r:id="rId1"/>
  </sheets>
  <definedNames/>
  <calcPr fullCalcOnLoad="1" refMode="R1C1"/>
</workbook>
</file>

<file path=xl/sharedStrings.xml><?xml version="1.0" encoding="utf-8"?>
<sst xmlns="http://schemas.openxmlformats.org/spreadsheetml/2006/main" count="188" uniqueCount="132">
  <si>
    <t>№ п/п</t>
  </si>
  <si>
    <t>Единица измерения</t>
  </si>
  <si>
    <t>I</t>
  </si>
  <si>
    <t>тыс.тенге</t>
  </si>
  <si>
    <t>1.1</t>
  </si>
  <si>
    <t>в том  числе:</t>
  </si>
  <si>
    <t>2</t>
  </si>
  <si>
    <t>2.1</t>
  </si>
  <si>
    <t>2.2</t>
  </si>
  <si>
    <t>3</t>
  </si>
  <si>
    <t>4</t>
  </si>
  <si>
    <t>4.1</t>
  </si>
  <si>
    <t>5</t>
  </si>
  <si>
    <t>II</t>
  </si>
  <si>
    <t>Расходы периода,всего</t>
  </si>
  <si>
    <t>6</t>
  </si>
  <si>
    <t>7</t>
  </si>
  <si>
    <t>III</t>
  </si>
  <si>
    <t>Всего доходов</t>
  </si>
  <si>
    <t>VI</t>
  </si>
  <si>
    <t>IV</t>
  </si>
  <si>
    <t>VII</t>
  </si>
  <si>
    <t>Тариф (без НДС)</t>
  </si>
  <si>
    <t>тенге м3</t>
  </si>
  <si>
    <t>Амортизация</t>
  </si>
  <si>
    <t>Наименование  показателей</t>
  </si>
  <si>
    <t>Материальные  затраты, всего в том  числе:</t>
  </si>
  <si>
    <t>в том числе:</t>
  </si>
  <si>
    <t>Заработная  плата административного персонала</t>
  </si>
  <si>
    <t>Налоги</t>
  </si>
  <si>
    <t>V</t>
  </si>
  <si>
    <t>(наименование СЕМ)</t>
  </si>
  <si>
    <t>Справочно</t>
  </si>
  <si>
    <t>человек</t>
  </si>
  <si>
    <t>административного персонала</t>
  </si>
  <si>
    <t>тенге</t>
  </si>
  <si>
    <t xml:space="preserve">производственного персонала </t>
  </si>
  <si>
    <t>Директор</t>
  </si>
  <si>
    <t>А.Ашигалиева</t>
  </si>
  <si>
    <t>Затраты  на  производство и предоставление услуг, всего, в том числе</t>
  </si>
  <si>
    <t>1.2</t>
  </si>
  <si>
    <t>1.3</t>
  </si>
  <si>
    <t>ГСМ</t>
  </si>
  <si>
    <t>1.4</t>
  </si>
  <si>
    <t>1.5</t>
  </si>
  <si>
    <t>1.6</t>
  </si>
  <si>
    <t>Расходы на  оплату  труда, всего, в т.ч.</t>
  </si>
  <si>
    <t xml:space="preserve">Ремонт, всего </t>
  </si>
  <si>
    <t>4.2</t>
  </si>
  <si>
    <t>7.1</t>
  </si>
  <si>
    <t>7.2</t>
  </si>
  <si>
    <t>Техобслуживание оргтехники</t>
  </si>
  <si>
    <t>Услуги связи производственного персонала</t>
  </si>
  <si>
    <t>8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</si>
  <si>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</si>
  <si>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</si>
  <si>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</si>
  <si>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</si>
  <si>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</si>
  <si>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</si>
  <si>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</si>
  <si>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</si>
  <si>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</si>
  <si>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</si>
  <si>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Канцтовары</t>
  </si>
  <si>
    <t>Периодическая  печать</t>
  </si>
  <si>
    <t>Повышение квалификации</t>
  </si>
  <si>
    <t>Аренда помещения</t>
  </si>
  <si>
    <t>Услуги связи, спец.связь</t>
  </si>
  <si>
    <t>Информ., консульт., аудит., услуги и прочие</t>
  </si>
  <si>
    <t>Услуги банка</t>
  </si>
  <si>
    <t>Объемы  оказываемых услуг (товаров, работ)</t>
  </si>
  <si>
    <t>млн.м3</t>
  </si>
  <si>
    <t>10.1.</t>
  </si>
  <si>
    <t>10.2.</t>
  </si>
  <si>
    <t>11.1.</t>
  </si>
  <si>
    <t>11.2.</t>
  </si>
  <si>
    <t>МП</t>
  </si>
  <si>
    <t>Топливо-газ</t>
  </si>
  <si>
    <t>Топливо-уголь</t>
  </si>
  <si>
    <t>Электроэнергия</t>
  </si>
  <si>
    <t>Отчёт  об исполнении тарифной  сметы на  регулируемые  услуги</t>
  </si>
  <si>
    <t>Н.Джумагалиев</t>
  </si>
  <si>
    <t>Прочие услуги, всего, в т.ч.</t>
  </si>
  <si>
    <t>ремонт и техобслуживание ОС (ремонт  автотр.,ОС и пр.)</t>
  </si>
  <si>
    <t>капитальный  ремонт, не приводящий к увеличению стоимости основных средств</t>
  </si>
  <si>
    <r>
      <rPr>
        <b/>
        <sz val="8"/>
        <rFont val="Arial Cyr"/>
        <family val="0"/>
      </rPr>
      <t>Приложение 33</t>
    </r>
    <r>
      <rPr>
        <sz val="8"/>
        <rFont val="Arial Cyr"/>
        <family val="0"/>
      </rPr>
      <t xml:space="preserve">                                                               к Правилам утверждения тарифов (цен,ставок сборов) и тарифных смет на регулируемые услуги (товары, работы) субъектов естественных монополий</t>
    </r>
  </si>
  <si>
    <t>Среднемесячная заработная плата, всего,  в т.ч.</t>
  </si>
  <si>
    <t>Всего  затрат  на   предоставление   услуг</t>
  </si>
  <si>
    <t>Прибыль  (убыток)</t>
  </si>
  <si>
    <t xml:space="preserve">      Гл.бухгалтер</t>
  </si>
  <si>
    <t>Заработная  плата   производственного  персонала</t>
  </si>
  <si>
    <t>Среднесписочная численность персонала,      всего,   в т.ч.</t>
  </si>
  <si>
    <t xml:space="preserve">   (наименование вида регулируемых услуг (товаров, работ)</t>
  </si>
  <si>
    <t>% выпол-     нения</t>
  </si>
  <si>
    <t xml:space="preserve"> % выполнения </t>
  </si>
  <si>
    <t>Общие и административные расходы, всего, в т.ч.:</t>
  </si>
  <si>
    <t>Социальный налог и отчисления, всего</t>
  </si>
  <si>
    <t>Прочие затраты, всего</t>
  </si>
  <si>
    <t>Обязательные виды страхования</t>
  </si>
  <si>
    <t>Командировочные расходы</t>
  </si>
  <si>
    <t>Техосмотр автотранспорта</t>
  </si>
  <si>
    <t>Запчасти для автотранспортной техники</t>
  </si>
  <si>
    <t>4.3</t>
  </si>
  <si>
    <t>4.4</t>
  </si>
  <si>
    <t>4.5</t>
  </si>
  <si>
    <t>Расходы   ОТ и ТБ</t>
  </si>
  <si>
    <t>Расходы на содержание легкового автотранспорта</t>
  </si>
  <si>
    <t>Подготовка, переподготовка и повышение квалификации</t>
  </si>
  <si>
    <t>Сырье  и  материалы,  всего</t>
  </si>
  <si>
    <t>Командировочные   расходы   АУП</t>
  </si>
  <si>
    <t>адм. вывеска , стенд ОТиТБ и прочии услуги  (по факту).</t>
  </si>
  <si>
    <r>
      <t xml:space="preserve">Наименование субъекта:  </t>
    </r>
    <r>
      <rPr>
        <b/>
        <u val="single"/>
        <sz val="12"/>
        <rFont val="Times New Roman"/>
        <family val="1"/>
      </rPr>
      <t>Западно-Казахстанский филиал РГП "Казводхоз"</t>
    </r>
  </si>
  <si>
    <t>стоянка</t>
  </si>
  <si>
    <t>ассоц.водопольз.взносы</t>
  </si>
  <si>
    <t>сборы, госпошлины,- всего</t>
  </si>
  <si>
    <t>хрустальная вода , хоз.расх .</t>
  </si>
  <si>
    <r>
      <t xml:space="preserve">     </t>
    </r>
    <r>
      <rPr>
        <b/>
        <i/>
        <u val="single"/>
        <sz val="12"/>
        <rFont val="Times New Roman"/>
        <family val="1"/>
      </rPr>
      <t>услуги  по подаче поливной   воды по  каналам  за  4 месяца  2018 года</t>
    </r>
  </si>
  <si>
    <t xml:space="preserve">Предус-мотрено  по утвержденной ТС за  2018год </t>
  </si>
  <si>
    <t>Фактические сложившиеся показатели тарифной сметы за 4мес. 2018года</t>
  </si>
  <si>
    <t>Необоснованный доход по соц.налогу за январь, февраль, март 2018года</t>
  </si>
  <si>
    <t xml:space="preserve">Предусмотрено за  2018год </t>
  </si>
  <si>
    <t>Фактически  за  4 мес.  2018года</t>
  </si>
  <si>
    <t>Обяз.соц.медстрахование</t>
  </si>
  <si>
    <t>8.11</t>
  </si>
  <si>
    <t>8.12</t>
  </si>
  <si>
    <t>8.13</t>
  </si>
  <si>
    <t>8.14</t>
  </si>
  <si>
    <t>8.15</t>
  </si>
  <si>
    <t>8.16</t>
  </si>
  <si>
    <t>8.17</t>
  </si>
  <si>
    <t>прочие (усл.по пред корп связи для пров.видеоконфер.)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</si>
</sst>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0.0000000"/>
    <numFmt numFmtId="177" formatCode="#,##0.00&quot;р.&quot;"/>
    <numFmt numFmtId="178" formatCode="0.00000000"/>
  </numFmts>
  <fonts count="59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8"/>
      <name val="Arial Cyr"/>
      <family val="0"/>
    </font>
    <font>
      <i/>
      <sz val="9"/>
      <name val="Times New Roman"/>
      <family val="1"/>
    </font>
    <font>
      <b/>
      <sz val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170" fontId="5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169" fontId="6" fillId="0" borderId="10" xfId="0" applyNumberFormat="1" applyFont="1" applyFill="1" applyBorder="1" applyAlignment="1">
      <alignment horizontal="center" vertical="center"/>
    </xf>
    <xf numFmtId="170" fontId="6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170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170" fontId="6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49" fontId="6" fillId="0" borderId="13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70" fontId="4" fillId="0" borderId="10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center" vertical="center"/>
    </xf>
    <xf numFmtId="170" fontId="5" fillId="0" borderId="14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0" fontId="5" fillId="0" borderId="0" xfId="0" applyFont="1" applyFill="1" applyAlignment="1">
      <alignment vertical="center"/>
    </xf>
    <xf numFmtId="0" fontId="0" fillId="0" borderId="0" xfId="0" applyAlignment="1">
      <alignment wrapText="1"/>
    </xf>
    <xf numFmtId="0" fontId="0" fillId="32" borderId="0" xfId="0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169" fontId="5" fillId="0" borderId="10" xfId="0" applyNumberFormat="1" applyFont="1" applyFill="1" applyBorder="1" applyAlignment="1">
      <alignment horizontal="center" vertical="center"/>
    </xf>
    <xf numFmtId="169" fontId="6" fillId="0" borderId="10" xfId="0" applyNumberFormat="1" applyFont="1" applyFill="1" applyBorder="1" applyAlignment="1">
      <alignment horizontal="center" vertical="center" wrapText="1"/>
    </xf>
    <xf numFmtId="169" fontId="5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8" fillId="0" borderId="0" xfId="0" applyFont="1" applyFill="1" applyAlignment="1">
      <alignment/>
    </xf>
    <xf numFmtId="169" fontId="6" fillId="0" borderId="12" xfId="0" applyNumberFormat="1" applyFont="1" applyFill="1" applyBorder="1" applyAlignment="1">
      <alignment horizontal="right" vertical="center"/>
    </xf>
    <xf numFmtId="169" fontId="6" fillId="0" borderId="15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 wrapText="1"/>
    </xf>
    <xf numFmtId="2" fontId="57" fillId="0" borderId="1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168" fontId="58" fillId="0" borderId="10" xfId="0" applyNumberFormat="1" applyFont="1" applyFill="1" applyBorder="1" applyAlignment="1">
      <alignment horizontal="center" vertical="center" wrapText="1"/>
    </xf>
    <xf numFmtId="170" fontId="5" fillId="0" borderId="14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170" fontId="4" fillId="0" borderId="13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169" fontId="6" fillId="0" borderId="16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/>
    </xf>
    <xf numFmtId="0" fontId="8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11" fillId="0" borderId="0" xfId="0" applyFont="1" applyFill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169" fontId="6" fillId="0" borderId="12" xfId="0" applyNumberFormat="1" applyFont="1" applyFill="1" applyBorder="1" applyAlignment="1">
      <alignment horizontal="right" vertical="center"/>
    </xf>
    <xf numFmtId="169" fontId="6" fillId="0" borderId="15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169" fontId="6" fillId="0" borderId="16" xfId="0" applyNumberFormat="1" applyFont="1" applyFill="1" applyBorder="1" applyAlignment="1">
      <alignment horizontal="right" vertical="center"/>
    </xf>
    <xf numFmtId="169" fontId="6" fillId="0" borderId="18" xfId="0" applyNumberFormat="1" applyFont="1" applyFill="1" applyBorder="1" applyAlignment="1">
      <alignment horizontal="right" vertical="center"/>
    </xf>
    <xf numFmtId="169" fontId="6" fillId="0" borderId="19" xfId="0" applyNumberFormat="1" applyFont="1" applyFill="1" applyBorder="1" applyAlignment="1">
      <alignment horizontal="right" vertical="center"/>
    </xf>
    <xf numFmtId="169" fontId="6" fillId="0" borderId="10" xfId="0" applyNumberFormat="1" applyFont="1" applyFill="1" applyBorder="1" applyAlignment="1">
      <alignment horizontal="right" vertical="center"/>
    </xf>
    <xf numFmtId="169" fontId="6" fillId="0" borderId="22" xfId="0" applyNumberFormat="1" applyFont="1" applyFill="1" applyBorder="1" applyAlignment="1">
      <alignment horizontal="right" vertical="center"/>
    </xf>
    <xf numFmtId="169" fontId="6" fillId="0" borderId="23" xfId="0" applyNumberFormat="1" applyFont="1" applyFill="1" applyBorder="1" applyAlignment="1">
      <alignment horizontal="right" vertical="center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13" fillId="0" borderId="12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1" fontId="5" fillId="0" borderId="12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5" fillId="0" borderId="11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16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zoomScalePageLayoutView="0" workbookViewId="0" topLeftCell="A8">
      <selection activeCell="J82" sqref="J82"/>
    </sheetView>
  </sheetViews>
  <sheetFormatPr defaultColWidth="9.00390625" defaultRowHeight="12.75"/>
  <cols>
    <col min="1" max="1" width="6.625" style="0" customWidth="1"/>
    <col min="2" max="2" width="35.875" style="0" customWidth="1"/>
    <col min="3" max="3" width="13.375" style="0" customWidth="1"/>
    <col min="4" max="4" width="14.375" style="0" customWidth="1"/>
    <col min="5" max="5" width="16.25390625" style="0" customWidth="1"/>
    <col min="6" max="6" width="6.125" style="0" hidden="1" customWidth="1"/>
    <col min="7" max="7" width="3.00390625" style="0" hidden="1" customWidth="1"/>
  </cols>
  <sheetData>
    <row r="1" spans="1:7" s="2" customFormat="1" ht="82.5" customHeight="1">
      <c r="A1" s="4"/>
      <c r="B1" s="18"/>
      <c r="C1" s="4"/>
      <c r="D1" s="92" t="s">
        <v>86</v>
      </c>
      <c r="E1" s="93"/>
      <c r="F1" s="70"/>
      <c r="G1" s="70"/>
    </row>
    <row r="2" spans="1:7" s="2" customFormat="1" ht="12.75">
      <c r="A2" s="4"/>
      <c r="B2" s="18"/>
      <c r="C2" s="4"/>
      <c r="D2"/>
      <c r="E2" s="70"/>
      <c r="F2" s="70"/>
      <c r="G2" s="70"/>
    </row>
    <row r="3" spans="1:7" s="2" customFormat="1" ht="12.75">
      <c r="A3" s="4"/>
      <c r="B3" s="18"/>
      <c r="C3" s="4"/>
      <c r="D3"/>
      <c r="E3" s="70"/>
      <c r="F3" s="70"/>
      <c r="G3" s="70"/>
    </row>
    <row r="4" spans="1:8" s="2" customFormat="1" ht="19.5" customHeight="1">
      <c r="A4" s="4"/>
      <c r="B4" s="18"/>
      <c r="C4" s="4"/>
      <c r="D4" s="1"/>
      <c r="E4" s="70"/>
      <c r="F4" s="70"/>
      <c r="G4" s="70"/>
      <c r="H4" s="48"/>
    </row>
    <row r="5" spans="1:8" s="19" customFormat="1" ht="27.75" customHeight="1">
      <c r="A5" s="94" t="s">
        <v>112</v>
      </c>
      <c r="B5" s="95"/>
      <c r="C5" s="95"/>
      <c r="D5" s="95"/>
      <c r="E5" s="95"/>
      <c r="F5" s="96"/>
      <c r="G5" s="96"/>
      <c r="H5" s="49"/>
    </row>
    <row r="6" spans="1:8" s="63" customFormat="1" ht="15" customHeight="1">
      <c r="A6" s="97" t="s">
        <v>31</v>
      </c>
      <c r="B6" s="97"/>
      <c r="C6" s="97"/>
      <c r="D6" s="97"/>
      <c r="E6" s="97"/>
      <c r="F6" s="72"/>
      <c r="G6" s="72"/>
      <c r="H6" s="72"/>
    </row>
    <row r="7" spans="1:7" s="19" customFormat="1" ht="12.75" hidden="1">
      <c r="A7" s="5"/>
      <c r="B7" s="20"/>
      <c r="C7" s="5"/>
      <c r="D7" s="5"/>
      <c r="E7" s="5"/>
      <c r="F7" s="15"/>
      <c r="G7" s="15"/>
    </row>
    <row r="8" spans="1:7" s="19" customFormat="1" ht="15.75" customHeight="1">
      <c r="A8" s="98" t="s">
        <v>81</v>
      </c>
      <c r="B8" s="91"/>
      <c r="C8" s="91"/>
      <c r="D8" s="91"/>
      <c r="E8" s="91"/>
      <c r="F8" s="64"/>
      <c r="G8" s="64"/>
    </row>
    <row r="9" spans="1:7" s="19" customFormat="1" ht="21.75" customHeight="1">
      <c r="A9" s="99" t="s">
        <v>117</v>
      </c>
      <c r="B9" s="99"/>
      <c r="C9" s="99"/>
      <c r="D9" s="99"/>
      <c r="E9" s="99"/>
      <c r="F9" s="71"/>
      <c r="G9" s="71"/>
    </row>
    <row r="10" spans="1:8" s="21" customFormat="1" ht="15.75" customHeight="1">
      <c r="A10" s="100" t="s">
        <v>93</v>
      </c>
      <c r="B10" s="100"/>
      <c r="C10" s="100"/>
      <c r="D10" s="100"/>
      <c r="E10" s="100"/>
      <c r="F10" s="73"/>
      <c r="G10" s="73"/>
      <c r="H10" s="73"/>
    </row>
    <row r="11" spans="1:7" s="20" customFormat="1" ht="27" customHeight="1">
      <c r="A11" s="101" t="s">
        <v>0</v>
      </c>
      <c r="B11" s="101" t="s">
        <v>25</v>
      </c>
      <c r="C11" s="101" t="s">
        <v>1</v>
      </c>
      <c r="D11" s="101" t="s">
        <v>118</v>
      </c>
      <c r="E11" s="101" t="s">
        <v>119</v>
      </c>
      <c r="F11" s="104" t="s">
        <v>94</v>
      </c>
      <c r="G11" s="105"/>
    </row>
    <row r="12" spans="1:7" s="20" customFormat="1" ht="26.25" customHeight="1">
      <c r="A12" s="102"/>
      <c r="B12" s="102"/>
      <c r="C12" s="102"/>
      <c r="D12" s="102"/>
      <c r="E12" s="102"/>
      <c r="F12" s="106"/>
      <c r="G12" s="107"/>
    </row>
    <row r="13" spans="1:7" s="20" customFormat="1" ht="15.75" customHeight="1">
      <c r="A13" s="102"/>
      <c r="B13" s="102"/>
      <c r="C13" s="102"/>
      <c r="D13" s="102"/>
      <c r="E13" s="102"/>
      <c r="F13" s="106"/>
      <c r="G13" s="107"/>
    </row>
    <row r="14" spans="1:7" s="20" customFormat="1" ht="14.25" customHeight="1">
      <c r="A14" s="103"/>
      <c r="B14" s="103"/>
      <c r="C14" s="103"/>
      <c r="D14" s="103"/>
      <c r="E14" s="103"/>
      <c r="F14" s="108"/>
      <c r="G14" s="109"/>
    </row>
    <row r="15" spans="1:7" s="50" customFormat="1" ht="18.75" customHeight="1">
      <c r="A15" s="47">
        <v>1</v>
      </c>
      <c r="B15" s="47">
        <v>2</v>
      </c>
      <c r="C15" s="47">
        <v>3</v>
      </c>
      <c r="D15" s="47">
        <v>4</v>
      </c>
      <c r="E15" s="66">
        <v>5</v>
      </c>
      <c r="F15" s="112">
        <v>6</v>
      </c>
      <c r="G15" s="113"/>
    </row>
    <row r="16" spans="1:7" s="24" customFormat="1" ht="27.75" customHeight="1">
      <c r="A16" s="22" t="s">
        <v>2</v>
      </c>
      <c r="B16" s="23" t="s">
        <v>39</v>
      </c>
      <c r="C16" s="10" t="s">
        <v>3</v>
      </c>
      <c r="D16" s="9">
        <f>D17+D24+D28+D29+D36+D37</f>
        <v>75864.68999999999</v>
      </c>
      <c r="E16" s="6">
        <f>E17+E24+E27+E28+E29+E36+E37</f>
        <v>26704</v>
      </c>
      <c r="F16" s="110">
        <f>E16/D16*100</f>
        <v>35.19951112961775</v>
      </c>
      <c r="G16" s="111"/>
    </row>
    <row r="17" spans="1:7" s="19" customFormat="1" ht="25.5" customHeight="1">
      <c r="A17" s="22">
        <v>1</v>
      </c>
      <c r="B17" s="62" t="s">
        <v>26</v>
      </c>
      <c r="C17" s="8" t="s">
        <v>3</v>
      </c>
      <c r="D17" s="11">
        <f>D18+D19+D20+D21+D22+D23</f>
        <v>30077.589999999997</v>
      </c>
      <c r="E17" s="7">
        <f>E18+E19+E20+E21+E22+E23</f>
        <v>5845</v>
      </c>
      <c r="F17" s="110">
        <f>E17/D17*100</f>
        <v>19.433072929047842</v>
      </c>
      <c r="G17" s="111"/>
    </row>
    <row r="18" spans="1:7" s="24" customFormat="1" ht="12.75" customHeight="1">
      <c r="A18" s="25" t="s">
        <v>4</v>
      </c>
      <c r="B18" s="26" t="s">
        <v>109</v>
      </c>
      <c r="C18" s="10" t="s">
        <v>3</v>
      </c>
      <c r="D18" s="36">
        <v>1792.49</v>
      </c>
      <c r="E18" s="3">
        <v>157</v>
      </c>
      <c r="F18" s="110">
        <f>E18/D18*100</f>
        <v>8.75876573927888</v>
      </c>
      <c r="G18" s="111"/>
    </row>
    <row r="19" spans="1:7" s="19" customFormat="1" ht="12.75">
      <c r="A19" s="25" t="s">
        <v>40</v>
      </c>
      <c r="B19" s="26" t="s">
        <v>42</v>
      </c>
      <c r="C19" s="8" t="s">
        <v>3</v>
      </c>
      <c r="D19" s="36">
        <v>5119.99</v>
      </c>
      <c r="E19" s="3">
        <v>4095</v>
      </c>
      <c r="F19" s="110">
        <f aca="true" t="shared" si="0" ref="F19:F55">E19/D19*100</f>
        <v>79.98062496215813</v>
      </c>
      <c r="G19" s="111"/>
    </row>
    <row r="20" spans="1:7" s="19" customFormat="1" ht="12.75" customHeight="1">
      <c r="A20" s="25" t="s">
        <v>41</v>
      </c>
      <c r="B20" s="26" t="s">
        <v>78</v>
      </c>
      <c r="C20" s="8" t="s">
        <v>3</v>
      </c>
      <c r="D20" s="36">
        <v>360.91</v>
      </c>
      <c r="E20" s="3">
        <v>143</v>
      </c>
      <c r="F20" s="110">
        <f t="shared" si="0"/>
        <v>39.62206644315757</v>
      </c>
      <c r="G20" s="111"/>
    </row>
    <row r="21" spans="1:7" s="19" customFormat="1" ht="15.75" customHeight="1">
      <c r="A21" s="25" t="s">
        <v>43</v>
      </c>
      <c r="B21" s="26" t="s">
        <v>79</v>
      </c>
      <c r="C21" s="8" t="s">
        <v>3</v>
      </c>
      <c r="D21" s="36">
        <v>221.66</v>
      </c>
      <c r="E21" s="3"/>
      <c r="F21" s="110">
        <f t="shared" si="0"/>
        <v>0</v>
      </c>
      <c r="G21" s="111"/>
    </row>
    <row r="22" spans="1:7" s="19" customFormat="1" ht="15.75" customHeight="1">
      <c r="A22" s="25" t="s">
        <v>44</v>
      </c>
      <c r="B22" s="26" t="s">
        <v>80</v>
      </c>
      <c r="C22" s="8" t="s">
        <v>3</v>
      </c>
      <c r="D22" s="36">
        <v>20666.62</v>
      </c>
      <c r="E22" s="3">
        <v>257</v>
      </c>
      <c r="F22" s="110">
        <f t="shared" si="0"/>
        <v>1.243551195115602</v>
      </c>
      <c r="G22" s="111"/>
    </row>
    <row r="23" spans="1:7" s="19" customFormat="1" ht="17.25" customHeight="1">
      <c r="A23" s="25" t="s">
        <v>45</v>
      </c>
      <c r="B23" s="39" t="s">
        <v>102</v>
      </c>
      <c r="C23" s="8" t="s">
        <v>3</v>
      </c>
      <c r="D23" s="36">
        <v>1915.92</v>
      </c>
      <c r="E23" s="3">
        <v>1193</v>
      </c>
      <c r="F23" s="110">
        <f t="shared" si="0"/>
        <v>62.267735604826925</v>
      </c>
      <c r="G23" s="111"/>
    </row>
    <row r="24" spans="1:7" s="24" customFormat="1" ht="17.25" customHeight="1">
      <c r="A24" s="22" t="s">
        <v>6</v>
      </c>
      <c r="B24" s="62" t="s">
        <v>46</v>
      </c>
      <c r="C24" s="10" t="s">
        <v>3</v>
      </c>
      <c r="D24" s="9">
        <f>D25+D26</f>
        <v>20218.5</v>
      </c>
      <c r="E24" s="6">
        <f>E25+E26</f>
        <v>5298</v>
      </c>
      <c r="F24" s="110">
        <f t="shared" si="0"/>
        <v>26.20372431189257</v>
      </c>
      <c r="G24" s="111"/>
    </row>
    <row r="25" spans="1:7" s="19" customFormat="1" ht="24" customHeight="1">
      <c r="A25" s="25" t="s">
        <v>7</v>
      </c>
      <c r="B25" s="39" t="s">
        <v>91</v>
      </c>
      <c r="C25" s="8" t="s">
        <v>3</v>
      </c>
      <c r="D25" s="36">
        <v>18625.98</v>
      </c>
      <c r="E25" s="67">
        <v>4878</v>
      </c>
      <c r="F25" s="110">
        <f t="shared" si="0"/>
        <v>26.18922601656396</v>
      </c>
      <c r="G25" s="111"/>
    </row>
    <row r="26" spans="1:7" s="19" customFormat="1" ht="15.75" customHeight="1">
      <c r="A26" s="25" t="s">
        <v>8</v>
      </c>
      <c r="B26" s="39" t="s">
        <v>97</v>
      </c>
      <c r="C26" s="8" t="s">
        <v>3</v>
      </c>
      <c r="D26" s="36">
        <v>1592.52</v>
      </c>
      <c r="E26" s="67">
        <f>149+271</f>
        <v>420</v>
      </c>
      <c r="F26" s="110">
        <f t="shared" si="0"/>
        <v>26.37329515484892</v>
      </c>
      <c r="G26" s="111"/>
    </row>
    <row r="27" spans="1:7" s="19" customFormat="1" ht="15.75" customHeight="1">
      <c r="A27" s="22" t="s">
        <v>9</v>
      </c>
      <c r="B27" s="62" t="s">
        <v>123</v>
      </c>
      <c r="C27" s="10" t="s">
        <v>3</v>
      </c>
      <c r="D27" s="11"/>
      <c r="E27" s="6">
        <v>61</v>
      </c>
      <c r="F27" s="75"/>
      <c r="G27" s="76"/>
    </row>
    <row r="28" spans="1:7" s="24" customFormat="1" ht="15" customHeight="1">
      <c r="A28" s="51" t="s">
        <v>10</v>
      </c>
      <c r="B28" s="27" t="s">
        <v>24</v>
      </c>
      <c r="C28" s="10" t="s">
        <v>3</v>
      </c>
      <c r="D28" s="11">
        <v>21892.59</v>
      </c>
      <c r="E28" s="6">
        <v>14036</v>
      </c>
      <c r="F28" s="110">
        <f t="shared" si="0"/>
        <v>64.1130172355121</v>
      </c>
      <c r="G28" s="111"/>
    </row>
    <row r="29" spans="1:7" s="24" customFormat="1" ht="12.75">
      <c r="A29" s="22" t="s">
        <v>12</v>
      </c>
      <c r="B29" s="27" t="s">
        <v>98</v>
      </c>
      <c r="C29" s="10" t="s">
        <v>3</v>
      </c>
      <c r="D29" s="35">
        <f>D31+D32+D33+D34+D35</f>
        <v>3374.08</v>
      </c>
      <c r="E29" s="68">
        <f>E31+E32+E33+E34+E35</f>
        <v>1464</v>
      </c>
      <c r="F29" s="110">
        <f t="shared" si="0"/>
        <v>43.38960546282246</v>
      </c>
      <c r="G29" s="111"/>
    </row>
    <row r="30" spans="1:7" s="19" customFormat="1" ht="12.75">
      <c r="A30" s="25"/>
      <c r="B30" s="26" t="s">
        <v>5</v>
      </c>
      <c r="C30" s="8"/>
      <c r="D30" s="8"/>
      <c r="E30" s="67"/>
      <c r="F30" s="110"/>
      <c r="G30" s="111"/>
    </row>
    <row r="31" spans="1:7" s="19" customFormat="1" ht="20.25" customHeight="1">
      <c r="A31" s="25" t="s">
        <v>11</v>
      </c>
      <c r="B31" s="30" t="s">
        <v>99</v>
      </c>
      <c r="C31" s="8" t="s">
        <v>3</v>
      </c>
      <c r="D31" s="34">
        <v>1454.22</v>
      </c>
      <c r="E31" s="69">
        <f>123+129+147</f>
        <v>399</v>
      </c>
      <c r="F31" s="110">
        <f t="shared" si="0"/>
        <v>27.437389115814664</v>
      </c>
      <c r="G31" s="111"/>
    </row>
    <row r="32" spans="1:7" s="19" customFormat="1" ht="26.25" customHeight="1">
      <c r="A32" s="25" t="s">
        <v>48</v>
      </c>
      <c r="B32" s="29" t="s">
        <v>52</v>
      </c>
      <c r="C32" s="8" t="s">
        <v>3</v>
      </c>
      <c r="D32" s="34">
        <v>176.47</v>
      </c>
      <c r="E32" s="69">
        <v>61</v>
      </c>
      <c r="F32" s="110">
        <f t="shared" si="0"/>
        <v>34.56678188927296</v>
      </c>
      <c r="G32" s="111"/>
    </row>
    <row r="33" spans="1:7" s="19" customFormat="1" ht="15.75" customHeight="1">
      <c r="A33" s="25" t="s">
        <v>103</v>
      </c>
      <c r="B33" s="29" t="s">
        <v>100</v>
      </c>
      <c r="C33" s="8"/>
      <c r="D33" s="34">
        <v>1529.24</v>
      </c>
      <c r="E33" s="69">
        <v>882</v>
      </c>
      <c r="F33" s="110">
        <f t="shared" si="0"/>
        <v>57.67570819492035</v>
      </c>
      <c r="G33" s="111"/>
    </row>
    <row r="34" spans="1:7" s="19" customFormat="1" ht="12.75">
      <c r="A34" s="25" t="s">
        <v>104</v>
      </c>
      <c r="B34" s="29" t="s">
        <v>101</v>
      </c>
      <c r="C34" s="8" t="s">
        <v>3</v>
      </c>
      <c r="D34" s="34">
        <v>98.74</v>
      </c>
      <c r="E34" s="34">
        <v>104</v>
      </c>
      <c r="F34" s="110">
        <f t="shared" si="0"/>
        <v>105.32712173384647</v>
      </c>
      <c r="G34" s="111"/>
    </row>
    <row r="35" spans="1:7" s="19" customFormat="1" ht="25.5">
      <c r="A35" s="25" t="s">
        <v>105</v>
      </c>
      <c r="B35" s="29" t="s">
        <v>108</v>
      </c>
      <c r="C35" s="8" t="s">
        <v>3</v>
      </c>
      <c r="D35" s="34">
        <v>115.41</v>
      </c>
      <c r="E35" s="12">
        <v>18</v>
      </c>
      <c r="F35" s="110">
        <f t="shared" si="0"/>
        <v>15.59656875487393</v>
      </c>
      <c r="G35" s="111"/>
    </row>
    <row r="36" spans="1:7" s="19" customFormat="1" ht="12.75">
      <c r="A36" s="22" t="s">
        <v>15</v>
      </c>
      <c r="B36" s="33" t="s">
        <v>106</v>
      </c>
      <c r="C36" s="8"/>
      <c r="D36" s="35">
        <v>301.93</v>
      </c>
      <c r="E36" s="35"/>
      <c r="F36" s="110">
        <f t="shared" si="0"/>
        <v>0</v>
      </c>
      <c r="G36" s="111"/>
    </row>
    <row r="37" spans="1:7" s="19" customFormat="1" ht="12.75">
      <c r="A37" s="22" t="s">
        <v>16</v>
      </c>
      <c r="B37" s="27" t="s">
        <v>47</v>
      </c>
      <c r="C37" s="10" t="s">
        <v>3</v>
      </c>
      <c r="D37" s="37">
        <f>D39+D40</f>
        <v>0</v>
      </c>
      <c r="E37" s="37">
        <f>E39+E40</f>
        <v>0</v>
      </c>
      <c r="F37" s="110"/>
      <c r="G37" s="111"/>
    </row>
    <row r="38" spans="1:7" s="19" customFormat="1" ht="12.75">
      <c r="A38" s="25"/>
      <c r="B38" s="26" t="s">
        <v>27</v>
      </c>
      <c r="C38" s="8"/>
      <c r="D38" s="12"/>
      <c r="E38" s="12"/>
      <c r="F38" s="110"/>
      <c r="G38" s="111"/>
    </row>
    <row r="39" spans="1:7" s="19" customFormat="1" ht="25.5">
      <c r="A39" s="25" t="s">
        <v>49</v>
      </c>
      <c r="B39" s="39" t="s">
        <v>84</v>
      </c>
      <c r="C39" s="8" t="s">
        <v>3</v>
      </c>
      <c r="D39" s="12"/>
      <c r="E39" s="12"/>
      <c r="F39" s="110"/>
      <c r="G39" s="111"/>
    </row>
    <row r="40" spans="1:7" s="19" customFormat="1" ht="25.5">
      <c r="A40" s="25" t="s">
        <v>50</v>
      </c>
      <c r="B40" s="28" t="s">
        <v>85</v>
      </c>
      <c r="C40" s="8" t="s">
        <v>3</v>
      </c>
      <c r="D40" s="12">
        <v>0</v>
      </c>
      <c r="E40" s="12"/>
      <c r="F40" s="110"/>
      <c r="G40" s="111"/>
    </row>
    <row r="41" spans="1:7" s="24" customFormat="1" ht="12.75">
      <c r="A41" s="22" t="s">
        <v>13</v>
      </c>
      <c r="B41" s="23" t="s">
        <v>14</v>
      </c>
      <c r="C41" s="10" t="s">
        <v>3</v>
      </c>
      <c r="D41" s="11">
        <f>D42</f>
        <v>66261.54</v>
      </c>
      <c r="E41" s="7">
        <f>E42</f>
        <v>20214</v>
      </c>
      <c r="F41" s="110">
        <f t="shared" si="0"/>
        <v>30.506384246427114</v>
      </c>
      <c r="G41" s="111"/>
    </row>
    <row r="42" spans="1:7" s="19" customFormat="1" ht="24.75" customHeight="1">
      <c r="A42" s="22" t="s">
        <v>53</v>
      </c>
      <c r="B42" s="23" t="s">
        <v>96</v>
      </c>
      <c r="C42" s="10" t="s">
        <v>3</v>
      </c>
      <c r="D42" s="9">
        <f>D43+D44+D46+D47+D48+D49+D50+D51+D52+D53+D54+D55+D56+D57+D58+D59</f>
        <v>66261.54</v>
      </c>
      <c r="E42" s="7">
        <f>E43+E44+E45+E46+E47+E48+E49+E50+E51+E52+E53+E54+E55+E56+E57+E58+E59</f>
        <v>20214</v>
      </c>
      <c r="F42" s="110">
        <f t="shared" si="0"/>
        <v>30.506384246427114</v>
      </c>
      <c r="G42" s="111"/>
    </row>
    <row r="43" spans="1:7" s="19" customFormat="1" ht="26.25" customHeight="1">
      <c r="A43" s="25" t="s">
        <v>54</v>
      </c>
      <c r="B43" s="29" t="s">
        <v>28</v>
      </c>
      <c r="C43" s="8" t="s">
        <v>3</v>
      </c>
      <c r="D43" s="34">
        <v>39485.25</v>
      </c>
      <c r="E43" s="12">
        <v>11060</v>
      </c>
      <c r="F43" s="110">
        <f t="shared" si="0"/>
        <v>28.01045960200328</v>
      </c>
      <c r="G43" s="111"/>
    </row>
    <row r="44" spans="1:7" s="19" customFormat="1" ht="12.75">
      <c r="A44" s="25" t="s">
        <v>55</v>
      </c>
      <c r="B44" s="58" t="s">
        <v>97</v>
      </c>
      <c r="C44" s="59" t="s">
        <v>3</v>
      </c>
      <c r="D44" s="61">
        <v>3375.98</v>
      </c>
      <c r="E44" s="60">
        <f>634+334</f>
        <v>968</v>
      </c>
      <c r="F44" s="110">
        <f t="shared" si="0"/>
        <v>28.673155646656674</v>
      </c>
      <c r="G44" s="111"/>
    </row>
    <row r="45" spans="1:8" s="19" customFormat="1" ht="12.75">
      <c r="A45" s="25" t="s">
        <v>56</v>
      </c>
      <c r="B45" s="58" t="s">
        <v>123</v>
      </c>
      <c r="C45" s="59" t="s">
        <v>3</v>
      </c>
      <c r="D45" s="61"/>
      <c r="E45" s="60">
        <v>144</v>
      </c>
      <c r="F45" s="75"/>
      <c r="G45" s="87"/>
      <c r="H45" s="42"/>
    </row>
    <row r="46" spans="1:9" s="26" customFormat="1" ht="16.5" customHeight="1">
      <c r="A46" s="25" t="s">
        <v>57</v>
      </c>
      <c r="B46" s="29" t="s">
        <v>29</v>
      </c>
      <c r="C46" s="8" t="s">
        <v>3</v>
      </c>
      <c r="D46" s="34">
        <v>3829.7</v>
      </c>
      <c r="E46" s="12">
        <v>788</v>
      </c>
      <c r="F46" s="110">
        <f t="shared" si="0"/>
        <v>20.576024231663055</v>
      </c>
      <c r="G46" s="114"/>
      <c r="H46" s="90"/>
      <c r="I46" s="88"/>
    </row>
    <row r="47" spans="1:7" s="19" customFormat="1" ht="15.75" customHeight="1">
      <c r="A47" s="25" t="s">
        <v>58</v>
      </c>
      <c r="B47" s="29" t="s">
        <v>24</v>
      </c>
      <c r="C47" s="8" t="s">
        <v>3</v>
      </c>
      <c r="D47" s="34">
        <v>1052.24</v>
      </c>
      <c r="E47" s="12">
        <v>868</v>
      </c>
      <c r="F47" s="110">
        <f t="shared" si="0"/>
        <v>82.49068653539116</v>
      </c>
      <c r="G47" s="111"/>
    </row>
    <row r="48" spans="1:7" s="19" customFormat="1" ht="17.25" customHeight="1">
      <c r="A48" s="25" t="s">
        <v>59</v>
      </c>
      <c r="B48" s="29" t="s">
        <v>64</v>
      </c>
      <c r="C48" s="8" t="s">
        <v>3</v>
      </c>
      <c r="D48" s="34">
        <v>674.06</v>
      </c>
      <c r="E48" s="12"/>
      <c r="F48" s="110">
        <f t="shared" si="0"/>
        <v>0</v>
      </c>
      <c r="G48" s="111"/>
    </row>
    <row r="49" spans="1:7" s="19" customFormat="1" ht="24.75" customHeight="1">
      <c r="A49" s="25" t="s">
        <v>60</v>
      </c>
      <c r="B49" s="29" t="s">
        <v>110</v>
      </c>
      <c r="C49" s="8" t="s">
        <v>3</v>
      </c>
      <c r="D49" s="34">
        <v>4074.85</v>
      </c>
      <c r="E49" s="12">
        <v>2953</v>
      </c>
      <c r="F49" s="110">
        <f t="shared" si="0"/>
        <v>72.46892523651177</v>
      </c>
      <c r="G49" s="111"/>
    </row>
    <row r="50" spans="1:7" s="19" customFormat="1" ht="18.75" customHeight="1">
      <c r="A50" s="25" t="s">
        <v>61</v>
      </c>
      <c r="B50" s="29" t="s">
        <v>65</v>
      </c>
      <c r="C50" s="8" t="s">
        <v>3</v>
      </c>
      <c r="D50" s="34">
        <v>163.87</v>
      </c>
      <c r="E50" s="12">
        <v>52</v>
      </c>
      <c r="F50" s="110">
        <f t="shared" si="0"/>
        <v>31.73247086104839</v>
      </c>
      <c r="G50" s="111"/>
    </row>
    <row r="51" spans="1:7" s="19" customFormat="1" ht="20.25" customHeight="1">
      <c r="A51" s="25" t="s">
        <v>62</v>
      </c>
      <c r="B51" s="29" t="s">
        <v>66</v>
      </c>
      <c r="C51" s="8" t="s">
        <v>3</v>
      </c>
      <c r="D51" s="34">
        <v>64.07</v>
      </c>
      <c r="E51" s="12"/>
      <c r="F51" s="110">
        <f t="shared" si="0"/>
        <v>0</v>
      </c>
      <c r="G51" s="111"/>
    </row>
    <row r="52" spans="1:7" s="19" customFormat="1" ht="27" customHeight="1">
      <c r="A52" s="25" t="s">
        <v>63</v>
      </c>
      <c r="B52" s="29" t="s">
        <v>107</v>
      </c>
      <c r="C52" s="8" t="s">
        <v>3</v>
      </c>
      <c r="D52" s="34">
        <v>1607.73</v>
      </c>
      <c r="E52" s="12">
        <v>648</v>
      </c>
      <c r="F52" s="110">
        <f t="shared" si="0"/>
        <v>40.305275139482376</v>
      </c>
      <c r="G52" s="111"/>
    </row>
    <row r="53" spans="1:7" s="19" customFormat="1" ht="17.25" customHeight="1">
      <c r="A53" s="25" t="s">
        <v>124</v>
      </c>
      <c r="B53" s="29" t="s">
        <v>67</v>
      </c>
      <c r="C53" s="8" t="s">
        <v>3</v>
      </c>
      <c r="D53" s="34">
        <v>6274.19</v>
      </c>
      <c r="E53" s="12">
        <v>1317</v>
      </c>
      <c r="F53" s="110">
        <f t="shared" si="0"/>
        <v>20.990757372664838</v>
      </c>
      <c r="G53" s="111"/>
    </row>
    <row r="54" spans="1:7" s="19" customFormat="1" ht="17.25" customHeight="1">
      <c r="A54" s="25" t="s">
        <v>125</v>
      </c>
      <c r="B54" s="29" t="s">
        <v>51</v>
      </c>
      <c r="C54" s="8" t="s">
        <v>3</v>
      </c>
      <c r="D54" s="34">
        <v>157.49</v>
      </c>
      <c r="E54" s="12">
        <v>127</v>
      </c>
      <c r="F54" s="110">
        <f t="shared" si="0"/>
        <v>80.64004063750079</v>
      </c>
      <c r="G54" s="111"/>
    </row>
    <row r="55" spans="1:7" s="19" customFormat="1" ht="18.75" customHeight="1">
      <c r="A55" s="25" t="s">
        <v>126</v>
      </c>
      <c r="B55" s="29" t="s">
        <v>99</v>
      </c>
      <c r="C55" s="8" t="s">
        <v>3</v>
      </c>
      <c r="D55" s="34">
        <v>63.21</v>
      </c>
      <c r="E55" s="12">
        <v>75</v>
      </c>
      <c r="F55" s="110">
        <f t="shared" si="0"/>
        <v>118.65211200759373</v>
      </c>
      <c r="G55" s="111"/>
    </row>
    <row r="56" spans="1:7" s="19" customFormat="1" ht="18.75" customHeight="1">
      <c r="A56" s="25" t="s">
        <v>127</v>
      </c>
      <c r="B56" s="29" t="s">
        <v>68</v>
      </c>
      <c r="C56" s="8" t="s">
        <v>3</v>
      </c>
      <c r="D56" s="34">
        <v>953.56</v>
      </c>
      <c r="E56" s="12">
        <v>252</v>
      </c>
      <c r="F56" s="110">
        <f>E56/D56*100</f>
        <v>26.427283023616766</v>
      </c>
      <c r="G56" s="111"/>
    </row>
    <row r="57" spans="1:7" s="19" customFormat="1" ht="15.75" customHeight="1">
      <c r="A57" s="25" t="s">
        <v>128</v>
      </c>
      <c r="B57" s="29" t="s">
        <v>69</v>
      </c>
      <c r="C57" s="8" t="s">
        <v>3</v>
      </c>
      <c r="D57" s="34">
        <v>551.57</v>
      </c>
      <c r="E57" s="12">
        <f>6+453</f>
        <v>459</v>
      </c>
      <c r="F57" s="110">
        <f>E57/D57*100</f>
        <v>83.2169987490255</v>
      </c>
      <c r="G57" s="111"/>
    </row>
    <row r="58" spans="1:7" s="19" customFormat="1" ht="15.75" customHeight="1">
      <c r="A58" s="25" t="s">
        <v>129</v>
      </c>
      <c r="B58" s="29" t="s">
        <v>70</v>
      </c>
      <c r="C58" s="8" t="s">
        <v>3</v>
      </c>
      <c r="D58" s="34">
        <v>3933.77</v>
      </c>
      <c r="E58" s="12">
        <v>426</v>
      </c>
      <c r="F58" s="110">
        <f>E58/D58*100</f>
        <v>10.829306238036287</v>
      </c>
      <c r="G58" s="111"/>
    </row>
    <row r="59" spans="1:7" s="19" customFormat="1" ht="22.5" customHeight="1">
      <c r="A59" s="57" t="s">
        <v>130</v>
      </c>
      <c r="B59" s="77" t="s">
        <v>83</v>
      </c>
      <c r="C59" s="59" t="s">
        <v>3</v>
      </c>
      <c r="D59" s="81"/>
      <c r="E59" s="81">
        <f>E60+E61+E62+E63+E64+E65</f>
        <v>77</v>
      </c>
      <c r="F59" s="115"/>
      <c r="G59" s="116"/>
    </row>
    <row r="60" spans="1:7" s="20" customFormat="1" ht="19.5" customHeight="1">
      <c r="A60" s="45"/>
      <c r="B60" s="44" t="s">
        <v>115</v>
      </c>
      <c r="C60" s="8"/>
      <c r="D60" s="46"/>
      <c r="E60" s="46"/>
      <c r="F60" s="117"/>
      <c r="G60" s="117"/>
    </row>
    <row r="61" spans="1:7" s="20" customFormat="1" ht="0.75" customHeight="1">
      <c r="A61" s="82"/>
      <c r="B61" s="83" t="s">
        <v>111</v>
      </c>
      <c r="C61" s="84"/>
      <c r="D61" s="85"/>
      <c r="E61" s="85"/>
      <c r="F61" s="118"/>
      <c r="G61" s="119"/>
    </row>
    <row r="62" spans="1:7" s="20" customFormat="1" ht="13.5" customHeight="1">
      <c r="A62" s="45"/>
      <c r="B62" s="44" t="s">
        <v>113</v>
      </c>
      <c r="C62" s="8"/>
      <c r="D62" s="46"/>
      <c r="E62" s="46"/>
      <c r="F62" s="110"/>
      <c r="G62" s="111"/>
    </row>
    <row r="63" spans="1:7" s="20" customFormat="1" ht="13.5" customHeight="1">
      <c r="A63" s="45"/>
      <c r="B63" s="44" t="s">
        <v>114</v>
      </c>
      <c r="C63" s="8"/>
      <c r="D63" s="46"/>
      <c r="E63" s="46">
        <v>35</v>
      </c>
      <c r="F63" s="110"/>
      <c r="G63" s="111"/>
    </row>
    <row r="64" spans="1:7" s="20" customFormat="1" ht="15" customHeight="1">
      <c r="A64" s="45"/>
      <c r="B64" s="44" t="s">
        <v>116</v>
      </c>
      <c r="C64" s="8"/>
      <c r="D64" s="46"/>
      <c r="E64" s="46">
        <v>31</v>
      </c>
      <c r="F64" s="110"/>
      <c r="G64" s="111"/>
    </row>
    <row r="65" spans="1:7" s="20" customFormat="1" ht="25.5" customHeight="1">
      <c r="A65" s="45"/>
      <c r="B65" s="44" t="s">
        <v>131</v>
      </c>
      <c r="C65" s="8"/>
      <c r="D65" s="46"/>
      <c r="E65" s="46">
        <v>11</v>
      </c>
      <c r="F65" s="110"/>
      <c r="G65" s="111"/>
    </row>
    <row r="66" spans="1:7" s="19" customFormat="1" ht="25.5" customHeight="1">
      <c r="A66" s="22" t="s">
        <v>17</v>
      </c>
      <c r="B66" s="23" t="s">
        <v>88</v>
      </c>
      <c r="C66" s="10" t="s">
        <v>3</v>
      </c>
      <c r="D66" s="11">
        <f>D16+D41</f>
        <v>142126.22999999998</v>
      </c>
      <c r="E66" s="7">
        <f>E16+E41</f>
        <v>46918</v>
      </c>
      <c r="F66" s="110">
        <f>E66/D66*100</f>
        <v>33.01149970698583</v>
      </c>
      <c r="G66" s="111"/>
    </row>
    <row r="67" spans="1:7" s="19" customFormat="1" ht="15.75" customHeight="1">
      <c r="A67" s="22" t="s">
        <v>20</v>
      </c>
      <c r="B67" s="23" t="s">
        <v>89</v>
      </c>
      <c r="C67" s="10" t="s">
        <v>3</v>
      </c>
      <c r="D67" s="11">
        <v>0</v>
      </c>
      <c r="E67" s="7">
        <f>E69-E66</f>
        <v>-29555</v>
      </c>
      <c r="F67" s="110"/>
      <c r="G67" s="111"/>
    </row>
    <row r="68" spans="1:7" s="19" customFormat="1" ht="26.25" customHeight="1">
      <c r="A68" s="43"/>
      <c r="B68" s="23" t="s">
        <v>120</v>
      </c>
      <c r="C68" s="10" t="s">
        <v>3</v>
      </c>
      <c r="D68" s="11">
        <v>-196.13</v>
      </c>
      <c r="E68" s="7"/>
      <c r="F68" s="75"/>
      <c r="G68" s="76"/>
    </row>
    <row r="69" spans="1:7" s="24" customFormat="1" ht="15.75" customHeight="1">
      <c r="A69" s="43" t="s">
        <v>30</v>
      </c>
      <c r="B69" s="23" t="s">
        <v>18</v>
      </c>
      <c r="C69" s="10" t="s">
        <v>3</v>
      </c>
      <c r="D69" s="11">
        <f>D66+D68</f>
        <v>141930.09999999998</v>
      </c>
      <c r="E69" s="78">
        <v>17363</v>
      </c>
      <c r="F69" s="110">
        <f>E69/D69*100</f>
        <v>12.233486765668454</v>
      </c>
      <c r="G69" s="111"/>
    </row>
    <row r="70" spans="1:7" s="19" customFormat="1" ht="18" customHeight="1">
      <c r="A70" s="126" t="s">
        <v>19</v>
      </c>
      <c r="B70" s="128" t="s">
        <v>71</v>
      </c>
      <c r="C70" s="8" t="s">
        <v>72</v>
      </c>
      <c r="D70" s="34">
        <v>87.14</v>
      </c>
      <c r="E70" s="80">
        <v>10.601</v>
      </c>
      <c r="F70" s="110">
        <f>E70/D70*100</f>
        <v>12.16548083543723</v>
      </c>
      <c r="G70" s="111"/>
    </row>
    <row r="71" spans="1:7" s="19" customFormat="1" ht="14.25" customHeight="1">
      <c r="A71" s="127"/>
      <c r="B71" s="129"/>
      <c r="C71" s="8" t="s">
        <v>3</v>
      </c>
      <c r="D71" s="34">
        <f>D66</f>
        <v>142126.22999999998</v>
      </c>
      <c r="E71" s="34">
        <f>E66</f>
        <v>46918</v>
      </c>
      <c r="F71" s="110">
        <f>E71/D71*100</f>
        <v>33.01149970698583</v>
      </c>
      <c r="G71" s="111"/>
    </row>
    <row r="72" spans="1:7" s="24" customFormat="1" ht="15.75" customHeight="1">
      <c r="A72" s="41" t="s">
        <v>21</v>
      </c>
      <c r="B72" s="23" t="s">
        <v>22</v>
      </c>
      <c r="C72" s="10" t="s">
        <v>23</v>
      </c>
      <c r="D72" s="11">
        <f>D66/D70/1000</f>
        <v>1.631010213449621</v>
      </c>
      <c r="E72" s="11">
        <f>E69/E70/1000</f>
        <v>1.6378643524195828</v>
      </c>
      <c r="F72" s="110">
        <f>E72/D72*100</f>
        <v>100.42023887486671</v>
      </c>
      <c r="G72" s="111"/>
    </row>
    <row r="73" spans="1:7" s="2" customFormat="1" ht="17.25" customHeight="1">
      <c r="A73" s="38"/>
      <c r="B73" s="18"/>
      <c r="C73" s="4"/>
      <c r="D73" s="4"/>
      <c r="E73" s="89"/>
      <c r="F73" s="110"/>
      <c r="G73" s="111"/>
    </row>
    <row r="74" spans="1:7" s="13" customFormat="1" ht="21.75" customHeight="1">
      <c r="A74" s="134" t="s">
        <v>0</v>
      </c>
      <c r="B74" s="134" t="s">
        <v>32</v>
      </c>
      <c r="C74" s="134" t="s">
        <v>1</v>
      </c>
      <c r="D74" s="134" t="s">
        <v>121</v>
      </c>
      <c r="E74" s="134" t="s">
        <v>122</v>
      </c>
      <c r="F74" s="120" t="s">
        <v>95</v>
      </c>
      <c r="G74" s="121"/>
    </row>
    <row r="75" spans="1:7" s="13" customFormat="1" ht="12.75" customHeight="1">
      <c r="A75" s="135"/>
      <c r="B75" s="135"/>
      <c r="C75" s="136"/>
      <c r="D75" s="136"/>
      <c r="E75" s="136"/>
      <c r="F75" s="122"/>
      <c r="G75" s="123"/>
    </row>
    <row r="76" spans="1:7" s="13" customFormat="1" ht="12.75" customHeight="1">
      <c r="A76" s="135"/>
      <c r="B76" s="135"/>
      <c r="C76" s="136"/>
      <c r="D76" s="136"/>
      <c r="E76" s="136"/>
      <c r="F76" s="122"/>
      <c r="G76" s="123"/>
    </row>
    <row r="77" spans="1:7" s="13" customFormat="1" ht="36.75" customHeight="1" hidden="1">
      <c r="A77" s="129"/>
      <c r="B77" s="129"/>
      <c r="C77" s="137"/>
      <c r="D77" s="137"/>
      <c r="E77" s="137"/>
      <c r="F77" s="124"/>
      <c r="G77" s="125"/>
    </row>
    <row r="78" spans="1:7" s="13" customFormat="1" ht="12.75" customHeight="1">
      <c r="A78" s="53">
        <v>1</v>
      </c>
      <c r="B78" s="54">
        <v>2</v>
      </c>
      <c r="C78" s="55">
        <v>3</v>
      </c>
      <c r="D78" s="56">
        <v>4</v>
      </c>
      <c r="E78" s="86">
        <v>5</v>
      </c>
      <c r="F78" s="130">
        <v>6</v>
      </c>
      <c r="G78" s="131"/>
    </row>
    <row r="79" spans="1:7" s="13" customFormat="1" ht="25.5" customHeight="1">
      <c r="A79" s="8">
        <v>10</v>
      </c>
      <c r="B79" s="39" t="s">
        <v>92</v>
      </c>
      <c r="C79" s="31" t="s">
        <v>33</v>
      </c>
      <c r="D79" s="40">
        <v>38</v>
      </c>
      <c r="E79" s="40">
        <v>29</v>
      </c>
      <c r="F79" s="132">
        <f aca="true" t="shared" si="1" ref="F79:F84">E79/D79*100</f>
        <v>76.31578947368422</v>
      </c>
      <c r="G79" s="133"/>
    </row>
    <row r="80" spans="1:7" s="13" customFormat="1" ht="11.25" customHeight="1">
      <c r="A80" s="26" t="s">
        <v>73</v>
      </c>
      <c r="B80" s="26" t="s">
        <v>36</v>
      </c>
      <c r="C80" s="8" t="s">
        <v>33</v>
      </c>
      <c r="D80" s="40">
        <v>17</v>
      </c>
      <c r="E80" s="8">
        <v>12</v>
      </c>
      <c r="F80" s="132">
        <f t="shared" si="1"/>
        <v>70.58823529411765</v>
      </c>
      <c r="G80" s="133"/>
    </row>
    <row r="81" spans="1:7" s="13" customFormat="1" ht="12" customHeight="1">
      <c r="A81" s="26" t="s">
        <v>74</v>
      </c>
      <c r="B81" s="26" t="s">
        <v>34</v>
      </c>
      <c r="C81" s="8" t="s">
        <v>33</v>
      </c>
      <c r="D81" s="40">
        <v>21</v>
      </c>
      <c r="E81" s="40">
        <v>17</v>
      </c>
      <c r="F81" s="132">
        <f t="shared" si="1"/>
        <v>80.95238095238095</v>
      </c>
      <c r="G81" s="133"/>
    </row>
    <row r="82" spans="1:7" s="13" customFormat="1" ht="26.25" customHeight="1">
      <c r="A82" s="8">
        <v>11</v>
      </c>
      <c r="B82" s="39" t="s">
        <v>87</v>
      </c>
      <c r="C82" s="8" t="s">
        <v>35</v>
      </c>
      <c r="D82" s="52">
        <f>(D25+D43)/D79/12*1000</f>
        <v>127436.90789473683</v>
      </c>
      <c r="E82" s="52">
        <f>(E25+E43)/E79/4*1000</f>
        <v>137396.55172413794</v>
      </c>
      <c r="F82" s="132">
        <f t="shared" si="1"/>
        <v>107.81535270584861</v>
      </c>
      <c r="G82" s="133"/>
    </row>
    <row r="83" spans="1:7" s="13" customFormat="1" ht="12" customHeight="1">
      <c r="A83" s="26" t="s">
        <v>75</v>
      </c>
      <c r="B83" s="26" t="s">
        <v>36</v>
      </c>
      <c r="C83" s="8" t="s">
        <v>35</v>
      </c>
      <c r="D83" s="52">
        <f>D25/D80/12*1000</f>
        <v>91303.82352941176</v>
      </c>
      <c r="E83" s="52">
        <f>E25/E80/4*1000</f>
        <v>101625</v>
      </c>
      <c r="F83" s="132">
        <f t="shared" si="1"/>
        <v>111.30421057039683</v>
      </c>
      <c r="G83" s="133"/>
    </row>
    <row r="84" spans="1:7" s="13" customFormat="1" ht="13.5" customHeight="1">
      <c r="A84" s="26" t="s">
        <v>76</v>
      </c>
      <c r="B84" s="26" t="s">
        <v>34</v>
      </c>
      <c r="C84" s="8" t="s">
        <v>35</v>
      </c>
      <c r="D84" s="52">
        <f>D43/D81/12*1000</f>
        <v>156687.5</v>
      </c>
      <c r="E84" s="52">
        <f>E43/E81/4*1000</f>
        <v>162647.05882352943</v>
      </c>
      <c r="F84" s="132">
        <f t="shared" si="1"/>
        <v>103.8034679368357</v>
      </c>
      <c r="G84" s="133"/>
    </row>
    <row r="85" spans="1:8" s="13" customFormat="1" ht="43.5" customHeight="1">
      <c r="A85" s="32"/>
      <c r="B85" s="17" t="s">
        <v>37</v>
      </c>
      <c r="C85" s="14"/>
      <c r="D85" s="14"/>
      <c r="E85" s="138" t="s">
        <v>82</v>
      </c>
      <c r="F85" s="139"/>
      <c r="G85" s="139"/>
      <c r="H85" s="93"/>
    </row>
    <row r="86" spans="1:7" s="13" customFormat="1" ht="12.75" customHeight="1">
      <c r="A86" s="32"/>
      <c r="B86" s="17"/>
      <c r="C86" s="14"/>
      <c r="D86" s="14"/>
      <c r="E86" s="74"/>
      <c r="F86" s="79"/>
      <c r="G86" s="79"/>
    </row>
    <row r="87" spans="2:7" s="13" customFormat="1" ht="17.25" customHeight="1">
      <c r="B87" s="17" t="s">
        <v>90</v>
      </c>
      <c r="C87" s="14"/>
      <c r="D87" s="14"/>
      <c r="E87" s="138" t="s">
        <v>38</v>
      </c>
      <c r="F87" s="139"/>
      <c r="G87" s="139"/>
    </row>
    <row r="88" spans="2:7" s="13" customFormat="1" ht="29.25" customHeight="1">
      <c r="B88" s="19" t="s">
        <v>77</v>
      </c>
      <c r="F88" s="16"/>
      <c r="G88" s="16"/>
    </row>
    <row r="90" ht="12.75">
      <c r="D90" s="2"/>
    </row>
    <row r="91" ht="12.75">
      <c r="D91" s="2"/>
    </row>
    <row r="94" ht="12.75">
      <c r="D94" s="2"/>
    </row>
    <row r="95" ht="12.75">
      <c r="D95" s="2"/>
    </row>
    <row r="96" ht="12.75">
      <c r="D96" s="2"/>
    </row>
    <row r="101" ht="12.75">
      <c r="D101" s="65"/>
    </row>
    <row r="102" ht="12.75">
      <c r="D102" s="65"/>
    </row>
  </sheetData>
  <sheetProtection/>
  <mergeCells count="85">
    <mergeCell ref="F84:G84"/>
    <mergeCell ref="E87:G87"/>
    <mergeCell ref="E85:H85"/>
    <mergeCell ref="F81:G81"/>
    <mergeCell ref="F82:G82"/>
    <mergeCell ref="F83:G83"/>
    <mergeCell ref="F78:G78"/>
    <mergeCell ref="F79:G79"/>
    <mergeCell ref="F80:G80"/>
    <mergeCell ref="F72:G72"/>
    <mergeCell ref="F73:G73"/>
    <mergeCell ref="A74:A77"/>
    <mergeCell ref="B74:B77"/>
    <mergeCell ref="C74:C77"/>
    <mergeCell ref="D74:D77"/>
    <mergeCell ref="E74:E77"/>
    <mergeCell ref="F74:G77"/>
    <mergeCell ref="A70:A71"/>
    <mergeCell ref="B70:B71"/>
    <mergeCell ref="F70:G70"/>
    <mergeCell ref="F71:G71"/>
    <mergeCell ref="F66:G66"/>
    <mergeCell ref="F67:G67"/>
    <mergeCell ref="F69:G69"/>
    <mergeCell ref="F63:G63"/>
    <mergeCell ref="F64:G64"/>
    <mergeCell ref="F65:G65"/>
    <mergeCell ref="F60:G60"/>
    <mergeCell ref="F61:G61"/>
    <mergeCell ref="F62:G62"/>
    <mergeCell ref="F57:G57"/>
    <mergeCell ref="F58:G58"/>
    <mergeCell ref="F59:G59"/>
    <mergeCell ref="F54:G54"/>
    <mergeCell ref="F55:G55"/>
    <mergeCell ref="F56:G56"/>
    <mergeCell ref="F51:G51"/>
    <mergeCell ref="F52:G52"/>
    <mergeCell ref="F53:G53"/>
    <mergeCell ref="F48:G48"/>
    <mergeCell ref="F49:G49"/>
    <mergeCell ref="F50:G50"/>
    <mergeCell ref="F44:G44"/>
    <mergeCell ref="F46:G46"/>
    <mergeCell ref="F47:G47"/>
    <mergeCell ref="F41:G41"/>
    <mergeCell ref="F42:G42"/>
    <mergeCell ref="F43:G43"/>
    <mergeCell ref="F38:G38"/>
    <mergeCell ref="F39:G39"/>
    <mergeCell ref="F40:G40"/>
    <mergeCell ref="F35:G35"/>
    <mergeCell ref="F36:G36"/>
    <mergeCell ref="F37:G37"/>
    <mergeCell ref="F32:G32"/>
    <mergeCell ref="F33:G33"/>
    <mergeCell ref="F34:G34"/>
    <mergeCell ref="F29:G29"/>
    <mergeCell ref="F30:G30"/>
    <mergeCell ref="F31:G31"/>
    <mergeCell ref="F25:G25"/>
    <mergeCell ref="F26:G26"/>
    <mergeCell ref="F28:G28"/>
    <mergeCell ref="F22:G22"/>
    <mergeCell ref="F23:G23"/>
    <mergeCell ref="F24:G24"/>
    <mergeCell ref="F19:G19"/>
    <mergeCell ref="F20:G20"/>
    <mergeCell ref="F21:G21"/>
    <mergeCell ref="F15:G15"/>
    <mergeCell ref="F16:G16"/>
    <mergeCell ref="F17:G17"/>
    <mergeCell ref="F18:G18"/>
    <mergeCell ref="A11:A14"/>
    <mergeCell ref="B11:B14"/>
    <mergeCell ref="C11:C14"/>
    <mergeCell ref="D11:D14"/>
    <mergeCell ref="E11:E14"/>
    <mergeCell ref="F11:G14"/>
    <mergeCell ref="D1:E1"/>
    <mergeCell ref="A5:G5"/>
    <mergeCell ref="A6:E6"/>
    <mergeCell ref="A8:E8"/>
    <mergeCell ref="A9:E9"/>
    <mergeCell ref="A10:E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User-13</cp:lastModifiedBy>
  <cp:lastPrinted>2018-06-01T09:59:47Z</cp:lastPrinted>
  <dcterms:created xsi:type="dcterms:W3CDTF">2011-10-25T05:15:58Z</dcterms:created>
  <dcterms:modified xsi:type="dcterms:W3CDTF">2018-06-01T10:17:48Z</dcterms:modified>
  <cp:category/>
  <cp:version/>
  <cp:contentType/>
  <cp:contentStatus/>
</cp:coreProperties>
</file>