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18195" windowHeight="10980" firstSheet="2" activeTab="2"/>
  </bookViews>
  <sheets>
    <sheet name="сведения на гос" sheetId="3" state="hidden" r:id="rId1"/>
    <sheet name="отчет на гос" sheetId="6" state="hidden" r:id="rId2"/>
    <sheet name="215" sheetId="7" r:id="rId3"/>
    <sheet name="213" sheetId="9" r:id="rId4"/>
  </sheets>
  <calcPr calcId="124519"/>
</workbook>
</file>

<file path=xl/calcChain.xml><?xml version="1.0" encoding="utf-8"?>
<calcChain xmlns="http://schemas.openxmlformats.org/spreadsheetml/2006/main">
  <c r="F117" i="9"/>
  <c r="F116"/>
  <c r="D114"/>
  <c r="F114" s="1"/>
  <c r="F112"/>
  <c r="F110"/>
  <c r="D110"/>
  <c r="F107"/>
  <c r="F106"/>
  <c r="F104"/>
  <c r="F100"/>
  <c r="F99"/>
  <c r="F98"/>
  <c r="G97"/>
  <c r="F97"/>
  <c r="G96"/>
  <c r="F96"/>
  <c r="G95"/>
  <c r="F95"/>
  <c r="G94"/>
  <c r="F94"/>
  <c r="F93"/>
  <c r="G92"/>
  <c r="F92"/>
  <c r="F91"/>
  <c r="G90"/>
  <c r="F90"/>
  <c r="G89"/>
  <c r="F89"/>
  <c r="E88"/>
  <c r="G88" s="1"/>
  <c r="D88"/>
  <c r="F88" s="1"/>
  <c r="G87"/>
  <c r="F87"/>
  <c r="G86"/>
  <c r="F86"/>
  <c r="G85"/>
  <c r="F85"/>
  <c r="G84"/>
  <c r="F84"/>
  <c r="G83"/>
  <c r="F83"/>
  <c r="G82"/>
  <c r="F82"/>
  <c r="E81"/>
  <c r="G81" s="1"/>
  <c r="D81"/>
  <c r="F81" s="1"/>
  <c r="G80"/>
  <c r="F80"/>
  <c r="F79"/>
  <c r="G78"/>
  <c r="F78"/>
  <c r="F77"/>
  <c r="G76"/>
  <c r="F76"/>
  <c r="G75"/>
  <c r="F75"/>
  <c r="G74"/>
  <c r="F74"/>
  <c r="G73"/>
  <c r="F73"/>
  <c r="G72"/>
  <c r="F72"/>
  <c r="G71"/>
  <c r="F71"/>
  <c r="G70"/>
  <c r="F70"/>
  <c r="F69"/>
  <c r="G68"/>
  <c r="F68"/>
  <c r="G67"/>
  <c r="F67"/>
  <c r="G66"/>
  <c r="F66"/>
  <c r="G65"/>
  <c r="F65"/>
  <c r="G64"/>
  <c r="F64"/>
  <c r="G63"/>
  <c r="F63"/>
  <c r="G62"/>
  <c r="F62"/>
  <c r="G61"/>
  <c r="F61"/>
  <c r="F60"/>
  <c r="E59"/>
  <c r="G59" s="1"/>
  <c r="D59"/>
  <c r="F59" s="1"/>
  <c r="F58"/>
  <c r="E57"/>
  <c r="F56"/>
  <c r="F54"/>
  <c r="G50"/>
  <c r="F50"/>
  <c r="G49"/>
  <c r="F49"/>
  <c r="G48"/>
  <c r="F48"/>
  <c r="G47"/>
  <c r="F47"/>
  <c r="G46"/>
  <c r="F46"/>
  <c r="E45"/>
  <c r="E33" s="1"/>
  <c r="G33" s="1"/>
  <c r="D45"/>
  <c r="F45" s="1"/>
  <c r="G44"/>
  <c r="F44"/>
  <c r="G43"/>
  <c r="F43"/>
  <c r="G42"/>
  <c r="F42"/>
  <c r="G36"/>
  <c r="F36"/>
  <c r="G35"/>
  <c r="F35"/>
  <c r="F34"/>
  <c r="D33"/>
  <c r="F33" s="1"/>
  <c r="G32"/>
  <c r="F32"/>
  <c r="G31"/>
  <c r="F31"/>
  <c r="F30"/>
  <c r="E29"/>
  <c r="G29" s="1"/>
  <c r="D29"/>
  <c r="F29" s="1"/>
  <c r="G28"/>
  <c r="F28"/>
  <c r="F27"/>
  <c r="G26"/>
  <c r="F26"/>
  <c r="G25"/>
  <c r="F25"/>
  <c r="G24"/>
  <c r="F24"/>
  <c r="E22"/>
  <c r="G22" s="1"/>
  <c r="D22"/>
  <c r="F22" s="1"/>
  <c r="G21"/>
  <c r="F21"/>
  <c r="G20"/>
  <c r="F20"/>
  <c r="G19"/>
  <c r="F19"/>
  <c r="G18"/>
  <c r="F18"/>
  <c r="G17"/>
  <c r="F17"/>
  <c r="E15"/>
  <c r="G15" s="1"/>
  <c r="D15"/>
  <c r="F15" s="1"/>
  <c r="E13"/>
  <c r="E57" i="7"/>
  <c r="D57"/>
  <c r="E81"/>
  <c r="D81"/>
  <c r="E55"/>
  <c r="E101" s="1"/>
  <c r="D55"/>
  <c r="D101" s="1"/>
  <c r="E22"/>
  <c r="D22"/>
  <c r="F116"/>
  <c r="F117"/>
  <c r="G17"/>
  <c r="G18"/>
  <c r="G19"/>
  <c r="G20"/>
  <c r="G21"/>
  <c r="G24"/>
  <c r="G25"/>
  <c r="G26"/>
  <c r="G28"/>
  <c r="G31"/>
  <c r="G32"/>
  <c r="G35"/>
  <c r="G36"/>
  <c r="G42"/>
  <c r="G43"/>
  <c r="G44"/>
  <c r="G46"/>
  <c r="G47"/>
  <c r="G48"/>
  <c r="G49"/>
  <c r="G50"/>
  <c r="G61"/>
  <c r="G62"/>
  <c r="G63"/>
  <c r="G64"/>
  <c r="G65"/>
  <c r="G66"/>
  <c r="G67"/>
  <c r="G68"/>
  <c r="G70"/>
  <c r="G71"/>
  <c r="G72"/>
  <c r="G73"/>
  <c r="G74"/>
  <c r="G75"/>
  <c r="G76"/>
  <c r="G78"/>
  <c r="G80"/>
  <c r="G82"/>
  <c r="G83"/>
  <c r="G84"/>
  <c r="G85"/>
  <c r="G86"/>
  <c r="G87"/>
  <c r="G89"/>
  <c r="G90"/>
  <c r="G92"/>
  <c r="G94"/>
  <c r="G95"/>
  <c r="G96"/>
  <c r="G97"/>
  <c r="F17"/>
  <c r="F18"/>
  <c r="F19"/>
  <c r="F20"/>
  <c r="F21"/>
  <c r="F24"/>
  <c r="F25"/>
  <c r="F26"/>
  <c r="F27"/>
  <c r="F28"/>
  <c r="F30"/>
  <c r="F31"/>
  <c r="F32"/>
  <c r="F34"/>
  <c r="F35"/>
  <c r="F36"/>
  <c r="F42"/>
  <c r="F43"/>
  <c r="F44"/>
  <c r="F46"/>
  <c r="F47"/>
  <c r="F48"/>
  <c r="F49"/>
  <c r="F50"/>
  <c r="F54"/>
  <c r="F56"/>
  <c r="F58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2"/>
  <c r="F83"/>
  <c r="F84"/>
  <c r="F85"/>
  <c r="F86"/>
  <c r="F87"/>
  <c r="F89"/>
  <c r="F90"/>
  <c r="F91"/>
  <c r="F92"/>
  <c r="F93"/>
  <c r="F94"/>
  <c r="F95"/>
  <c r="F96"/>
  <c r="F97"/>
  <c r="F98"/>
  <c r="F99"/>
  <c r="F100"/>
  <c r="F104"/>
  <c r="F106"/>
  <c r="F107"/>
  <c r="F112"/>
  <c r="E88"/>
  <c r="E59"/>
  <c r="E45"/>
  <c r="D45"/>
  <c r="E33"/>
  <c r="E29"/>
  <c r="E15"/>
  <c r="G15" s="1"/>
  <c r="D110"/>
  <c r="D114" s="1"/>
  <c r="F114" s="1"/>
  <c r="D88"/>
  <c r="F81"/>
  <c r="D59"/>
  <c r="D33"/>
  <c r="F33" s="1"/>
  <c r="D29"/>
  <c r="F22"/>
  <c r="D15"/>
  <c r="D13" s="1"/>
  <c r="G13" i="9" l="1"/>
  <c r="D13"/>
  <c r="G45"/>
  <c r="E12"/>
  <c r="E55"/>
  <c r="D57"/>
  <c r="F88" i="7"/>
  <c r="G29"/>
  <c r="F45"/>
  <c r="G59"/>
  <c r="G81"/>
  <c r="F29"/>
  <c r="F59"/>
  <c r="G33"/>
  <c r="G45"/>
  <c r="G88"/>
  <c r="G22"/>
  <c r="D12"/>
  <c r="F15"/>
  <c r="E13"/>
  <c r="F13" s="1"/>
  <c r="F110"/>
  <c r="E101" i="9" l="1"/>
  <c r="F57"/>
  <c r="D55"/>
  <c r="F13"/>
  <c r="D12"/>
  <c r="F12" s="1"/>
  <c r="G57"/>
  <c r="G57" i="7"/>
  <c r="F55"/>
  <c r="G55"/>
  <c r="F57"/>
  <c r="G13"/>
  <c r="E12"/>
  <c r="G12" s="1"/>
  <c r="D63" i="6"/>
  <c r="F63" s="1"/>
  <c r="G63" s="1"/>
  <c r="F60"/>
  <c r="G60" s="1"/>
  <c r="F59"/>
  <c r="G59" s="1"/>
  <c r="F56"/>
  <c r="F55"/>
  <c r="G55" s="1"/>
  <c r="F54"/>
  <c r="G54" s="1"/>
  <c r="F53"/>
  <c r="G53" s="1"/>
  <c r="F52"/>
  <c r="G52" s="1"/>
  <c r="F51"/>
  <c r="G51" s="1"/>
  <c r="F50"/>
  <c r="G50" s="1"/>
  <c r="E48"/>
  <c r="F48" s="1"/>
  <c r="G48" s="1"/>
  <c r="D48"/>
  <c r="D36" s="1"/>
  <c r="D35" s="1"/>
  <c r="F47"/>
  <c r="G47" s="1"/>
  <c r="F46"/>
  <c r="F45"/>
  <c r="G45" s="1"/>
  <c r="F44"/>
  <c r="F43"/>
  <c r="G43" s="1"/>
  <c r="F42"/>
  <c r="G42" s="1"/>
  <c r="F41"/>
  <c r="F40"/>
  <c r="G40" s="1"/>
  <c r="F39"/>
  <c r="G39" s="1"/>
  <c r="F38"/>
  <c r="G38" s="1"/>
  <c r="E36"/>
  <c r="E35"/>
  <c r="G34"/>
  <c r="F34"/>
  <c r="F33"/>
  <c r="F32"/>
  <c r="E30"/>
  <c r="D30"/>
  <c r="F29"/>
  <c r="F28"/>
  <c r="F27"/>
  <c r="G26"/>
  <c r="F26"/>
  <c r="G25"/>
  <c r="F25"/>
  <c r="G24"/>
  <c r="F24"/>
  <c r="E22"/>
  <c r="G22" s="1"/>
  <c r="D22"/>
  <c r="F22" s="1"/>
  <c r="G21"/>
  <c r="F21"/>
  <c r="G19"/>
  <c r="F19"/>
  <c r="E16"/>
  <c r="D16"/>
  <c r="F16" s="1"/>
  <c r="E36" i="3"/>
  <c r="E35" s="1"/>
  <c r="E48"/>
  <c r="D48"/>
  <c r="D36" s="1"/>
  <c r="D35" s="1"/>
  <c r="E30"/>
  <c r="D30"/>
  <c r="E16"/>
  <c r="D16"/>
  <c r="G21"/>
  <c r="F21"/>
  <c r="D101" i="9" l="1"/>
  <c r="F55"/>
  <c r="G101"/>
  <c r="E102"/>
  <c r="G55"/>
  <c r="G12"/>
  <c r="E102" i="7"/>
  <c r="F12"/>
  <c r="E15" i="6"/>
  <c r="G16"/>
  <c r="D15"/>
  <c r="D57" s="1"/>
  <c r="D58" s="1"/>
  <c r="G30"/>
  <c r="E57"/>
  <c r="F36"/>
  <c r="G36" s="1"/>
  <c r="F30"/>
  <c r="F35"/>
  <c r="G35" s="1"/>
  <c r="D103" i="9" l="1"/>
  <c r="F101"/>
  <c r="G101" i="7"/>
  <c r="F101"/>
  <c r="F15" i="6"/>
  <c r="G15"/>
  <c r="F57"/>
  <c r="G57" s="1"/>
  <c r="E58"/>
  <c r="F58" s="1"/>
  <c r="G58" s="1"/>
  <c r="D108" i="9" l="1"/>
  <c r="F103"/>
  <c r="F108" l="1"/>
  <c r="D105"/>
  <c r="F105" s="1"/>
  <c r="D63" i="3"/>
  <c r="F60"/>
  <c r="G60" s="1"/>
  <c r="F59"/>
  <c r="G59" s="1"/>
  <c r="F56"/>
  <c r="F55"/>
  <c r="G55" s="1"/>
  <c r="F54"/>
  <c r="G54" s="1"/>
  <c r="F53"/>
  <c r="G53" s="1"/>
  <c r="F52"/>
  <c r="G52" s="1"/>
  <c r="F51"/>
  <c r="G51" s="1"/>
  <c r="F50"/>
  <c r="G50" s="1"/>
  <c r="F47"/>
  <c r="G47" s="1"/>
  <c r="F46"/>
  <c r="F45"/>
  <c r="G45" s="1"/>
  <c r="F43"/>
  <c r="G43" s="1"/>
  <c r="F42"/>
  <c r="G42" s="1"/>
  <c r="F41"/>
  <c r="F40"/>
  <c r="G40" s="1"/>
  <c r="F39"/>
  <c r="G39" s="1"/>
  <c r="F38"/>
  <c r="G38" s="1"/>
  <c r="G34"/>
  <c r="F34"/>
  <c r="F33"/>
  <c r="F32"/>
  <c r="F29"/>
  <c r="F28"/>
  <c r="F27"/>
  <c r="G26"/>
  <c r="F26"/>
  <c r="G25"/>
  <c r="F25"/>
  <c r="G24"/>
  <c r="F24"/>
  <c r="E22"/>
  <c r="D22"/>
  <c r="G19"/>
  <c r="F19"/>
  <c r="G16"/>
  <c r="F16"/>
  <c r="F44" l="1"/>
  <c r="D15"/>
  <c r="G30"/>
  <c r="F30"/>
  <c r="F48"/>
  <c r="G48" s="1"/>
  <c r="F63"/>
  <c r="G63" s="1"/>
  <c r="F22"/>
  <c r="E15"/>
  <c r="G22"/>
  <c r="D57"/>
  <c r="F36"/>
  <c r="G36" s="1"/>
  <c r="D58" l="1"/>
  <c r="F15"/>
  <c r="F35"/>
  <c r="G35" s="1"/>
  <c r="E57"/>
  <c r="E58" s="1"/>
  <c r="G15"/>
  <c r="F58" l="1"/>
  <c r="G58" s="1"/>
  <c r="F57"/>
  <c r="G57" s="1"/>
  <c r="D103" i="7" l="1"/>
  <c r="F103" s="1"/>
  <c r="D108" l="1"/>
  <c r="F108" l="1"/>
  <c r="D105"/>
  <c r="F105" s="1"/>
</calcChain>
</file>

<file path=xl/sharedStrings.xml><?xml version="1.0" encoding="utf-8"?>
<sst xmlns="http://schemas.openxmlformats.org/spreadsheetml/2006/main" count="1092" uniqueCount="311">
  <si>
    <t>№№</t>
  </si>
  <si>
    <t>1.</t>
  </si>
  <si>
    <t>Материальные затраты, всего</t>
  </si>
  <si>
    <t>1.1.</t>
  </si>
  <si>
    <t>1.2.</t>
  </si>
  <si>
    <t>ГСМ</t>
  </si>
  <si>
    <t>1.3.</t>
  </si>
  <si>
    <t>1.4.</t>
  </si>
  <si>
    <t xml:space="preserve">2. </t>
  </si>
  <si>
    <t>Затраты на оплату труда, всего</t>
  </si>
  <si>
    <t>в том числе:</t>
  </si>
  <si>
    <t>2.1.</t>
  </si>
  <si>
    <t>2.2.</t>
  </si>
  <si>
    <t>3.</t>
  </si>
  <si>
    <t>Амортизация</t>
  </si>
  <si>
    <t>4.</t>
  </si>
  <si>
    <t>Ремонт, всего</t>
  </si>
  <si>
    <t>4.1.</t>
  </si>
  <si>
    <t>Прочие затраты, всего</t>
  </si>
  <si>
    <t>5.1.</t>
  </si>
  <si>
    <t>5.2.</t>
  </si>
  <si>
    <t>5.3.</t>
  </si>
  <si>
    <t>командировочные расходы</t>
  </si>
  <si>
    <t>П</t>
  </si>
  <si>
    <t>Расходы периода, всего</t>
  </si>
  <si>
    <t>6.</t>
  </si>
  <si>
    <t>6.1.</t>
  </si>
  <si>
    <t>6.2.</t>
  </si>
  <si>
    <t>6.3.</t>
  </si>
  <si>
    <t>6.4.</t>
  </si>
  <si>
    <t>6.5.</t>
  </si>
  <si>
    <t>6.6.</t>
  </si>
  <si>
    <t>6.7.</t>
  </si>
  <si>
    <t>аудиторские услуги</t>
  </si>
  <si>
    <t>6.8.</t>
  </si>
  <si>
    <t>6.9.</t>
  </si>
  <si>
    <t>услуги связи</t>
  </si>
  <si>
    <t>6.10.</t>
  </si>
  <si>
    <t>6.11.</t>
  </si>
  <si>
    <t>Ш</t>
  </si>
  <si>
    <t>1У</t>
  </si>
  <si>
    <t>У</t>
  </si>
  <si>
    <t>Всего доходов</t>
  </si>
  <si>
    <t>У1</t>
  </si>
  <si>
    <t>Объемы оказываемых услуг</t>
  </si>
  <si>
    <t>УП</t>
  </si>
  <si>
    <t>Нормативные потери</t>
  </si>
  <si>
    <t>%</t>
  </si>
  <si>
    <t>УШ</t>
  </si>
  <si>
    <t>Тариф (без НДС)</t>
  </si>
  <si>
    <t>тенге</t>
  </si>
  <si>
    <t>Фактически сложившиеся показатели тарифной сметы</t>
  </si>
  <si>
    <t>Причины отклонения</t>
  </si>
  <si>
    <t>Отклонение</t>
  </si>
  <si>
    <t>в %</t>
  </si>
  <si>
    <t>в натуральном выражении</t>
  </si>
  <si>
    <t>Индекс ИТС-1</t>
  </si>
  <si>
    <t>Согласно Приложению 2</t>
  </si>
  <si>
    <t>к Правилам утверждения тарифов (цен, ставок сборов) и тарифных смет на регулируемые услуги (товары, работы) субъектов естественных монополий, утвержденным приказом Агенства РК по регулированию естественных монополий от 19.07.2013 года № 215-ОД</t>
  </si>
  <si>
    <t>ОТЧЕТ</t>
  </si>
  <si>
    <t>Периодичность: полугодовая</t>
  </si>
  <si>
    <t>1-Қосымшаға сәйкес</t>
  </si>
  <si>
    <t xml:space="preserve">Табиғи монополияларды реттеу бойынша ҚР Агенттігінің 2013 жылғы 17 шілдедегі № 213-НҚ бұйрығымен бекітілген табиғи монополиялар субъектілерінің  реттелу қызметтеріне (тауарлар, жұмыстар) тарифтердің шектеулі деңгейін (баға,жинақ бағамдары) және тарифтік сметаларды бекіту Ережелеріне </t>
  </si>
  <si>
    <t>МӘЛІМЕТ</t>
  </si>
  <si>
    <t>Мерзімдік: жартыжылдық</t>
  </si>
  <si>
    <t>Тарифтік смета көрсеткіштерінің атаулары*</t>
  </si>
  <si>
    <t>Өлшем бірлігі</t>
  </si>
  <si>
    <t xml:space="preserve">Бекітілген тарифтік сметада қарастырылған </t>
  </si>
  <si>
    <t>Тарифтік сметаның нақты жинақталған көрсеткіштері</t>
  </si>
  <si>
    <t>Ауытқу</t>
  </si>
  <si>
    <t>Ауытқу себептері</t>
  </si>
  <si>
    <t>сәйкестік көрсеткіште</t>
  </si>
  <si>
    <t xml:space="preserve"> %</t>
  </si>
  <si>
    <t>Тауар өндіру және қызмет ұсыну шығындары, барлығы</t>
  </si>
  <si>
    <t>мың тенг</t>
  </si>
  <si>
    <t>Материалдық шығындар, барлығы</t>
  </si>
  <si>
    <t>мың.тен</t>
  </si>
  <si>
    <t>Соның ішінде:</t>
  </si>
  <si>
    <t>Шикізат және материалдар</t>
  </si>
  <si>
    <t>мың тенге</t>
  </si>
  <si>
    <t>ЖЖММ</t>
  </si>
  <si>
    <t>Жанармай (т/қуат)</t>
  </si>
  <si>
    <t>еңбекті төлеу шығындары, барлығы</t>
  </si>
  <si>
    <t>соның ішінде:</t>
  </si>
  <si>
    <t>Еңбек ақы</t>
  </si>
  <si>
    <t>Әлеуметтік салық</t>
  </si>
  <si>
    <t xml:space="preserve">Жөндеу, барлығы </t>
  </si>
  <si>
    <t>Негізгі қаражат құралын ұлғайтпайтын күрделі жөндеу</t>
  </si>
  <si>
    <t>басқада шығындар, барлығы</t>
  </si>
  <si>
    <t>Байланыс қызметі</t>
  </si>
  <si>
    <t>Еңбекті қорғау және ТҚ</t>
  </si>
  <si>
    <t>іссапар шығындары</t>
  </si>
  <si>
    <t>Міндетті сақтандыру түрлері</t>
  </si>
  <si>
    <t>Мерзім шығындары, барлығы</t>
  </si>
  <si>
    <t>Жалпы және әкімшілік шығындар, барлығы</t>
  </si>
  <si>
    <t>Әкімшілік қазметкерлерінің еңбек ақысы</t>
  </si>
  <si>
    <t>Банк қызметі</t>
  </si>
  <si>
    <t>Коммуналдық қызметтер</t>
  </si>
  <si>
    <t>Жақтас ұйымдар қызметі</t>
  </si>
  <si>
    <t>нотариалдық қызмет</t>
  </si>
  <si>
    <t>байланыс қызметі</t>
  </si>
  <si>
    <t>Салықтар</t>
  </si>
  <si>
    <t>кеңсе туарлары</t>
  </si>
  <si>
    <t>әкімшілік қызметкерлерінің біліктілігін көтеру</t>
  </si>
  <si>
    <t>Барлық шығындар</t>
  </si>
  <si>
    <t>Кіріс+,шығын-.</t>
  </si>
  <si>
    <t>Барлық кірістер</t>
  </si>
  <si>
    <t>Көрсетілетін қызметтер көлемі</t>
  </si>
  <si>
    <t>Нормативтік шығындар</t>
  </si>
  <si>
    <t>мың т</t>
  </si>
  <si>
    <t>Тариф (ҚҚС-сыз)</t>
  </si>
  <si>
    <t>Бас экономист</t>
  </si>
  <si>
    <t>ЕСЕП</t>
  </si>
  <si>
    <t>Есептік мерзім 2017 жылдың 1-жартыжылдығы</t>
  </si>
  <si>
    <t>охрана труда и техника безопасности</t>
  </si>
  <si>
    <t>энергия</t>
  </si>
  <si>
    <t>услуги банка</t>
  </si>
  <si>
    <t>коммунальные услуги</t>
  </si>
  <si>
    <t>6.11.1.</t>
  </si>
  <si>
    <t>почтовые услуги</t>
  </si>
  <si>
    <t>6.11.2.</t>
  </si>
  <si>
    <t>6.11.3.</t>
  </si>
  <si>
    <t>6.11.4.</t>
  </si>
  <si>
    <t>6.11.5.</t>
  </si>
  <si>
    <t>6.11.6.</t>
  </si>
  <si>
    <t>повышение квалификации</t>
  </si>
  <si>
    <t>Телефон: 51-59-36</t>
  </si>
  <si>
    <t>Директор филиала</t>
  </si>
  <si>
    <t>Б.Наметов</t>
  </si>
  <si>
    <t>Т.Калмагамбетов</t>
  </si>
  <si>
    <t>За счет вегетационного периода</t>
  </si>
  <si>
    <t>Вегетация кезеңі мамыр айынан басталады</t>
  </si>
  <si>
    <t>Вегетация кезеңі байланысты</t>
  </si>
  <si>
    <t>Қуат көзі</t>
  </si>
  <si>
    <t>аудиторлық шығындар</t>
  </si>
  <si>
    <t>Өзге шығындар</t>
  </si>
  <si>
    <t>пошта қызметі</t>
  </si>
  <si>
    <t>хабарлама қызметі</t>
  </si>
  <si>
    <t>мерзімдік басылым</t>
  </si>
  <si>
    <t>қызмет көлігі шығындары</t>
  </si>
  <si>
    <t>6.11.7.</t>
  </si>
  <si>
    <t>Ұйымның атауы: "Қазсушар" РМК Ақтөбе филиалы</t>
  </si>
  <si>
    <t>Мекен-жай: Ақтөбе қ., Ибатов к-сі, 53-үй</t>
  </si>
  <si>
    <t>Электрондық пошта: aktobevodhoz76@mail.ru</t>
  </si>
  <si>
    <t>Филиал директоры</t>
  </si>
  <si>
    <t>"Қазсушар" РМК Ақтөбе филиалының тіреуші гидротехникалық ғимараттардың көмегімен үстінгі ағынын реттеу қызмет түрі бойынша тарифтік сметаны орындау туралы</t>
  </si>
  <si>
    <t>Отчетный период 1 полугодие 2018 года</t>
  </si>
  <si>
    <t>фактический сложившиеся затраты за 5 месяцев</t>
  </si>
  <si>
    <t>планируется на второе полугодие</t>
  </si>
  <si>
    <t>№ п/п</t>
  </si>
  <si>
    <t>IV</t>
  </si>
  <si>
    <t>V</t>
  </si>
  <si>
    <t>VI</t>
  </si>
  <si>
    <t>VII</t>
  </si>
  <si>
    <t>VIII</t>
  </si>
  <si>
    <t>Б.Арыстанбаев</t>
  </si>
  <si>
    <t xml:space="preserve">Начальник отдела </t>
  </si>
  <si>
    <t>планирования и тарифообразования</t>
  </si>
  <si>
    <t>Б.Оспанов</t>
  </si>
  <si>
    <t>Адрес: г.Кызылорда, ул. Толе би 66</t>
  </si>
  <si>
    <t>Телефон: 233894,233840</t>
  </si>
  <si>
    <t>Адрес электронной почты: kzvod_hoz@mail.ru</t>
  </si>
  <si>
    <t>Фамилия и телефон исполнителя: Б.Оспанов 8/7242/23-38-94</t>
  </si>
  <si>
    <t>прочие материалы</t>
  </si>
  <si>
    <t>запасные части</t>
  </si>
  <si>
    <t>топливо</t>
  </si>
  <si>
    <t>1.5.</t>
  </si>
  <si>
    <t>1.6.</t>
  </si>
  <si>
    <t>сырье и материалы, всего</t>
  </si>
  <si>
    <t>хим. реагенты</t>
  </si>
  <si>
    <t>Наименование показателей</t>
  </si>
  <si>
    <t>Ед.изм</t>
  </si>
  <si>
    <t>I</t>
  </si>
  <si>
    <t>Затраты на производство и предоставление услуг, всего        </t>
  </si>
  <si>
    <t>тыс. тенге</t>
  </si>
  <si>
    <t>-//-</t>
  </si>
  <si>
    <t>1.7.</t>
  </si>
  <si>
    <t>заработная плата</t>
  </si>
  <si>
    <t>2.3.</t>
  </si>
  <si>
    <t>социальный налог</t>
  </si>
  <si>
    <t>2.4.</t>
  </si>
  <si>
    <t>соц. отчисления</t>
  </si>
  <si>
    <t>капитальный ремонт, не приводящий к увеличению стоимости основных  средств</t>
  </si>
  <si>
    <t>4.2.</t>
  </si>
  <si>
    <t>текущий ремонт</t>
  </si>
  <si>
    <t>5.1.1.</t>
  </si>
  <si>
    <t>выплаты, в случаях, когда постоянная   работа протекает в пути или имеет разъездной характер               </t>
  </si>
  <si>
    <t>5.1.2.</t>
  </si>
  <si>
    <t>исследование коллекторно-дренажных вод (СЭС)           </t>
  </si>
  <si>
    <t>5.1.3.</t>
  </si>
  <si>
    <t>аттестация гидропостов</t>
  </si>
  <si>
    <t>5.1.4.</t>
  </si>
  <si>
    <t>тарировка вертушек</t>
  </si>
  <si>
    <t>5.1.5.</t>
  </si>
  <si>
    <t>предельно допустимый выброс ПДВ</t>
  </si>
  <si>
    <t>5.1.6.</t>
  </si>
  <si>
    <t>предельно допустимый сброс ПДС</t>
  </si>
  <si>
    <t>5.1.7.</t>
  </si>
  <si>
    <t>услуги переоценка основных средств</t>
  </si>
  <si>
    <t>5.1.8.</t>
  </si>
  <si>
    <t>1.8.</t>
  </si>
  <si>
    <t>тех.обслуживания трансформатора</t>
  </si>
  <si>
    <t>5.1.9.</t>
  </si>
  <si>
    <t>паспортизация водохозяйственных объектов</t>
  </si>
  <si>
    <t>5.1.10.</t>
  </si>
  <si>
    <t xml:space="preserve">другие затраты (необходимо расшифровать)               </t>
  </si>
  <si>
    <t>5.1.11.</t>
  </si>
  <si>
    <t>наем автотранспорта</t>
  </si>
  <si>
    <t>5.1.12.</t>
  </si>
  <si>
    <t>ответственность работодателя</t>
  </si>
  <si>
    <t>5.1.13.</t>
  </si>
  <si>
    <t>дезинфекция</t>
  </si>
  <si>
    <t>5.1.14.</t>
  </si>
  <si>
    <t>ремонт автотехники</t>
  </si>
  <si>
    <t>5.1.15.</t>
  </si>
  <si>
    <t>5.1.16.</t>
  </si>
  <si>
    <t>благотварительная помощь</t>
  </si>
  <si>
    <t>5.1.17.</t>
  </si>
  <si>
    <t>членские взносы</t>
  </si>
  <si>
    <t>5.1.18.</t>
  </si>
  <si>
    <t>II</t>
  </si>
  <si>
    <t>Общие и административные, всего</t>
  </si>
  <si>
    <t>6.1.1.</t>
  </si>
  <si>
    <t>6.1.2.</t>
  </si>
  <si>
    <t>6.1.3.</t>
  </si>
  <si>
    <t>6.1.4.</t>
  </si>
  <si>
    <t>6.1.5.</t>
  </si>
  <si>
    <t>заработная плата административного персонала</t>
  </si>
  <si>
    <t>амортизация</t>
  </si>
  <si>
    <t>расходы на содержание и обслуживание технических средств управления, узлов связи, вычислительной техники и т.д.</t>
  </si>
  <si>
    <t>6.12.</t>
  </si>
  <si>
    <t>6.13.</t>
  </si>
  <si>
    <t>публикация материалов</t>
  </si>
  <si>
    <t>6.14.</t>
  </si>
  <si>
    <t>страхование автомашин, техосмотр</t>
  </si>
  <si>
    <t>6.15.</t>
  </si>
  <si>
    <t>представительские расходы</t>
  </si>
  <si>
    <t>6.16.</t>
  </si>
  <si>
    <t>6.17.</t>
  </si>
  <si>
    <t>налоги</t>
  </si>
  <si>
    <t>6.17.1</t>
  </si>
  <si>
    <t>земельный налог</t>
  </si>
  <si>
    <t>6.17.2</t>
  </si>
  <si>
    <t>налог на транспортные средства</t>
  </si>
  <si>
    <t>6.17.3</t>
  </si>
  <si>
    <t>налог на имущество</t>
  </si>
  <si>
    <t>6.17.4</t>
  </si>
  <si>
    <t>налог на радиочастотного спектра</t>
  </si>
  <si>
    <t>6.17.5</t>
  </si>
  <si>
    <t>плата за пользование водными ресурсами поверхностных источников</t>
  </si>
  <si>
    <t>6.17.6</t>
  </si>
  <si>
    <t>платежи в фонд охраны природы</t>
  </si>
  <si>
    <t>6.18.</t>
  </si>
  <si>
    <t xml:space="preserve">другие расходы (необходимо расшифровать)  </t>
  </si>
  <si>
    <t>6.18.1.</t>
  </si>
  <si>
    <t xml:space="preserve">канцелярские товары             </t>
  </si>
  <si>
    <t>6.18.2.</t>
  </si>
  <si>
    <t xml:space="preserve">нотариальные услуги                                                                                                                           </t>
  </si>
  <si>
    <t>6.18.3.</t>
  </si>
  <si>
    <t>подписка на газеты и журналы</t>
  </si>
  <si>
    <t>6.18.4.</t>
  </si>
  <si>
    <t>полиграфические услуги</t>
  </si>
  <si>
    <t>6.18.5.</t>
  </si>
  <si>
    <t>6.18.6.</t>
  </si>
  <si>
    <t>6.18.7.</t>
  </si>
  <si>
    <t>Финансовая экспертиза</t>
  </si>
  <si>
    <t>6.18.8.</t>
  </si>
  <si>
    <t>Техническая экспертиза</t>
  </si>
  <si>
    <t>6.18.9.</t>
  </si>
  <si>
    <t>6.19.</t>
  </si>
  <si>
    <t>6.19.1.</t>
  </si>
  <si>
    <t>перевозка багажа</t>
  </si>
  <si>
    <t>Расходы на выплату вознаграждений</t>
  </si>
  <si>
    <t>III</t>
  </si>
  <si>
    <t>Всего затрат</t>
  </si>
  <si>
    <t>Прибыль</t>
  </si>
  <si>
    <r>
      <t>тыс. м</t>
    </r>
    <r>
      <rPr>
        <b/>
        <vertAlign val="superscript"/>
        <sz val="12"/>
        <rFont val="Times New Roman"/>
        <family val="1"/>
        <charset val="204"/>
      </rPr>
      <t>3</t>
    </r>
  </si>
  <si>
    <t>тыс.             тенге</t>
  </si>
  <si>
    <r>
      <t>тыс м</t>
    </r>
    <r>
      <rPr>
        <b/>
        <vertAlign val="superscript"/>
        <sz val="12"/>
        <rFont val="Times New Roman"/>
        <family val="1"/>
        <charset val="204"/>
      </rPr>
      <t>3</t>
    </r>
  </si>
  <si>
    <r>
      <t>тенге/м</t>
    </r>
    <r>
      <rPr>
        <b/>
        <vertAlign val="superscript"/>
        <sz val="12"/>
        <rFont val="Times New Roman"/>
        <family val="1"/>
        <charset val="204"/>
      </rPr>
      <t>3</t>
    </r>
  </si>
  <si>
    <t>Справочно:</t>
  </si>
  <si>
    <t>Среднесписочная численность работников, всего</t>
  </si>
  <si>
    <t>человек</t>
  </si>
  <si>
    <t>9.1.</t>
  </si>
  <si>
    <t>производственного персонала</t>
  </si>
  <si>
    <t>9.2.</t>
  </si>
  <si>
    <t>административного персонала</t>
  </si>
  <si>
    <t>Среднемесячная заработная плата, всего</t>
  </si>
  <si>
    <t>10.1.</t>
  </si>
  <si>
    <t>10.2.</t>
  </si>
  <si>
    <t>Капитальный ремонт, приводящий к увеличению стоимости основных  средств   </t>
  </si>
  <si>
    <t>тыс.   тенге</t>
  </si>
  <si>
    <t>Затраты, осуществляемые за счет прибыли (необходимо расшифровать)</t>
  </si>
  <si>
    <t>Текущий (планово-предупредительный) ремонт, выполняемый хозяйственным способом</t>
  </si>
  <si>
    <t>13.1.</t>
  </si>
  <si>
    <t>материалы на ремонт</t>
  </si>
  <si>
    <t>13.2.</t>
  </si>
  <si>
    <t>13.3.</t>
  </si>
  <si>
    <t>Коммерческие (сверхнормативные) потери</t>
  </si>
  <si>
    <r>
      <t>тыс м</t>
    </r>
    <r>
      <rPr>
        <vertAlign val="superscript"/>
        <sz val="12"/>
        <rFont val="Times New Roman"/>
        <family val="1"/>
        <charset val="204"/>
      </rPr>
      <t>3</t>
    </r>
  </si>
  <si>
    <t>Предусмотрено в утвержденной тарифной смете за 2018 год</t>
  </si>
  <si>
    <t>Наименование организации: Кызылординский филиал РГП "Казводхоз"</t>
  </si>
  <si>
    <t>5.1.19.</t>
  </si>
  <si>
    <t>прочие расходы</t>
  </si>
  <si>
    <t>мед.страхование</t>
  </si>
  <si>
    <t>Обслуживание 1 С Облако</t>
  </si>
  <si>
    <t>неплановые расходы</t>
  </si>
  <si>
    <t>об  исполнении тарифной сметы по регулируемому виду деятельности: Услуга подачи воды по каналом                                                    Кызылординского филиала РГП "Казводхоз"</t>
  </si>
  <si>
    <t>Начало вегетационного периода с апрель месяц</t>
  </si>
  <si>
    <t>Поступление основного дохода планируется на второе полугодие</t>
  </si>
  <si>
    <t>к Правилам утверждения тарифов (цен, ставок сборов) и тарифных смет на регулируемые услуги (товары, работы) субъектов естественных монополий, утвержденным приказом Агенства РК по регулированию естественных монополий от 17.07.2013 года № 213-ОД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</si>
</sst>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0.00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07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justify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3" xfId="1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 vertical="center"/>
    </xf>
    <xf numFmtId="9" fontId="5" fillId="0" borderId="2" xfId="1" applyNumberFormat="1" applyFont="1" applyBorder="1" applyAlignment="1">
      <alignment horizontal="center" vertical="center"/>
    </xf>
    <xf numFmtId="0" fontId="3" fillId="0" borderId="2" xfId="0" applyFont="1" applyBorder="1"/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justify" vertical="center" wrapText="1"/>
    </xf>
    <xf numFmtId="0" fontId="7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justify" vertical="center" wrapText="1"/>
    </xf>
    <xf numFmtId="10" fontId="5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justify" vertical="center" wrapText="1"/>
    </xf>
    <xf numFmtId="164" fontId="5" fillId="0" borderId="2" xfId="1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/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top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2" fontId="9" fillId="0" borderId="2" xfId="0" applyNumberFormat="1" applyFont="1" applyFill="1" applyBorder="1" applyAlignment="1">
      <alignment horizontal="center" vertical="center" wrapText="1"/>
    </xf>
    <xf numFmtId="16" fontId="8" fillId="0" borderId="2" xfId="0" applyNumberFormat="1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166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9" fillId="0" borderId="0" xfId="0" applyFont="1" applyFill="1" applyAlignment="1"/>
    <xf numFmtId="2" fontId="8" fillId="0" borderId="2" xfId="0" applyNumberFormat="1" applyFont="1" applyFill="1" applyBorder="1" applyAlignment="1">
      <alignment horizontal="center" vertical="top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0" borderId="0" xfId="2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5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view="pageBreakPreview" zoomScale="60" zoomScaleNormal="85" workbookViewId="0">
      <selection activeCell="J7" sqref="J7"/>
    </sheetView>
  </sheetViews>
  <sheetFormatPr defaultRowHeight="18.75"/>
  <cols>
    <col min="1" max="1" width="9.140625" style="1"/>
    <col min="2" max="2" width="29.140625" style="1" customWidth="1"/>
    <col min="3" max="3" width="13.85546875" style="1" customWidth="1"/>
    <col min="4" max="4" width="17.28515625" style="1" customWidth="1"/>
    <col min="5" max="5" width="18.140625" style="1" customWidth="1"/>
    <col min="6" max="6" width="14.140625" style="1" customWidth="1"/>
    <col min="7" max="7" width="13.7109375" style="1" customWidth="1"/>
    <col min="8" max="8" width="29.140625" style="1" customWidth="1"/>
    <col min="9" max="16384" width="9.140625" style="1"/>
  </cols>
  <sheetData>
    <row r="1" spans="1:8">
      <c r="F1" s="83" t="s">
        <v>61</v>
      </c>
      <c r="G1" s="83"/>
      <c r="H1" s="83"/>
    </row>
    <row r="2" spans="1:8" ht="144.75" customHeight="1">
      <c r="F2" s="84" t="s">
        <v>62</v>
      </c>
      <c r="G2" s="84"/>
      <c r="H2" s="84"/>
    </row>
    <row r="3" spans="1:8">
      <c r="F3" s="33"/>
      <c r="G3" s="33"/>
      <c r="H3" s="33"/>
    </row>
    <row r="4" spans="1:8">
      <c r="A4" s="85" t="s">
        <v>113</v>
      </c>
      <c r="B4" s="85"/>
      <c r="C4" s="85"/>
      <c r="D4" s="85"/>
      <c r="E4" s="85"/>
      <c r="F4" s="85"/>
      <c r="G4" s="85"/>
      <c r="H4" s="85"/>
    </row>
    <row r="5" spans="1:8" ht="37.5" customHeight="1">
      <c r="A5" s="86" t="s">
        <v>145</v>
      </c>
      <c r="B5" s="86"/>
      <c r="C5" s="86"/>
      <c r="D5" s="86"/>
      <c r="E5" s="86"/>
      <c r="F5" s="86"/>
      <c r="G5" s="86"/>
      <c r="H5" s="86"/>
    </row>
    <row r="6" spans="1:8">
      <c r="A6" s="86" t="s">
        <v>63</v>
      </c>
      <c r="B6" s="86"/>
      <c r="C6" s="86"/>
      <c r="D6" s="86"/>
      <c r="E6" s="86"/>
      <c r="F6" s="86"/>
      <c r="G6" s="86"/>
      <c r="H6" s="86"/>
    </row>
    <row r="7" spans="1:8" ht="40.5" customHeight="1">
      <c r="A7" s="8"/>
      <c r="B7" s="8"/>
      <c r="C7" s="8"/>
      <c r="D7" s="8"/>
      <c r="E7" s="8"/>
      <c r="F7" s="8"/>
      <c r="G7" s="8"/>
      <c r="H7" s="8"/>
    </row>
    <row r="8" spans="1:8">
      <c r="A8" s="82" t="s">
        <v>56</v>
      </c>
      <c r="B8" s="82"/>
      <c r="C8" s="8"/>
      <c r="D8" s="8"/>
      <c r="E8" s="8"/>
      <c r="F8" s="8"/>
      <c r="G8" s="8"/>
      <c r="H8" s="8"/>
    </row>
    <row r="9" spans="1:8">
      <c r="A9" s="82" t="s">
        <v>64</v>
      </c>
      <c r="B9" s="82"/>
      <c r="C9" s="8"/>
      <c r="D9" s="8"/>
      <c r="E9" s="8"/>
      <c r="F9" s="8"/>
      <c r="G9" s="8"/>
      <c r="H9" s="8"/>
    </row>
    <row r="12" spans="1:8">
      <c r="A12" s="87" t="s">
        <v>0</v>
      </c>
      <c r="B12" s="87" t="s">
        <v>65</v>
      </c>
      <c r="C12" s="87" t="s">
        <v>66</v>
      </c>
      <c r="D12" s="87" t="s">
        <v>67</v>
      </c>
      <c r="E12" s="87" t="s">
        <v>68</v>
      </c>
      <c r="F12" s="91" t="s">
        <v>69</v>
      </c>
      <c r="G12" s="92"/>
      <c r="H12" s="95" t="s">
        <v>70</v>
      </c>
    </row>
    <row r="13" spans="1:8">
      <c r="A13" s="88"/>
      <c r="B13" s="88"/>
      <c r="C13" s="88"/>
      <c r="D13" s="88"/>
      <c r="E13" s="88"/>
      <c r="F13" s="93"/>
      <c r="G13" s="94"/>
      <c r="H13" s="96"/>
    </row>
    <row r="14" spans="1:8" ht="56.25">
      <c r="A14" s="89"/>
      <c r="B14" s="89"/>
      <c r="C14" s="89"/>
      <c r="D14" s="89"/>
      <c r="E14" s="89"/>
      <c r="F14" s="10" t="s">
        <v>71</v>
      </c>
      <c r="G14" s="3" t="s">
        <v>72</v>
      </c>
      <c r="H14" s="97"/>
    </row>
    <row r="15" spans="1:8" ht="75">
      <c r="A15" s="3" t="s">
        <v>1</v>
      </c>
      <c r="B15" s="4" t="s">
        <v>73</v>
      </c>
      <c r="C15" s="10" t="s">
        <v>74</v>
      </c>
      <c r="D15" s="27">
        <f>D16+D22+D26+D27+D30</f>
        <v>17267.080999999998</v>
      </c>
      <c r="E15" s="28">
        <f>E16+E22+E26+E27+E30</f>
        <v>3586.3491666666664</v>
      </c>
      <c r="F15" s="28">
        <f>E15-D15</f>
        <v>-13680.731833333331</v>
      </c>
      <c r="G15" s="12">
        <f>E15/D15</f>
        <v>0.20769863572578751</v>
      </c>
      <c r="H15" s="13"/>
    </row>
    <row r="16" spans="1:8" ht="39">
      <c r="A16" s="14">
        <v>1</v>
      </c>
      <c r="B16" s="15" t="s">
        <v>75</v>
      </c>
      <c r="C16" s="16" t="s">
        <v>76</v>
      </c>
      <c r="D16" s="27">
        <f>D19+D21</f>
        <v>2187.415</v>
      </c>
      <c r="E16" s="27">
        <f>E19+E21</f>
        <v>725</v>
      </c>
      <c r="F16" s="28">
        <f t="shared" ref="F16:F60" si="0">E16-D16</f>
        <v>-1462.415</v>
      </c>
      <c r="G16" s="12">
        <f t="shared" ref="G16:G34" si="1">E16/D16</f>
        <v>0.33144145029635436</v>
      </c>
      <c r="H16" s="13"/>
    </row>
    <row r="17" spans="1:8">
      <c r="A17" s="17"/>
      <c r="B17" s="18" t="s">
        <v>77</v>
      </c>
      <c r="C17" s="5"/>
      <c r="D17" s="27"/>
      <c r="E17" s="29"/>
      <c r="F17" s="28"/>
      <c r="G17" s="12"/>
      <c r="H17" s="13"/>
    </row>
    <row r="18" spans="1:8" ht="37.5">
      <c r="A18" s="17" t="s">
        <v>3</v>
      </c>
      <c r="B18" s="18" t="s">
        <v>78</v>
      </c>
      <c r="C18" s="5" t="s">
        <v>79</v>
      </c>
      <c r="D18" s="27"/>
      <c r="E18" s="29"/>
      <c r="F18" s="28"/>
      <c r="G18" s="12"/>
      <c r="H18" s="13"/>
    </row>
    <row r="19" spans="1:8">
      <c r="A19" s="17" t="s">
        <v>4</v>
      </c>
      <c r="B19" s="18" t="s">
        <v>80</v>
      </c>
      <c r="C19" s="5" t="s">
        <v>79</v>
      </c>
      <c r="D19" s="30">
        <v>878.31899999999996</v>
      </c>
      <c r="E19" s="29">
        <v>400</v>
      </c>
      <c r="F19" s="28">
        <f t="shared" si="0"/>
        <v>-478.31899999999996</v>
      </c>
      <c r="G19" s="12">
        <f t="shared" si="1"/>
        <v>0.45541540146575449</v>
      </c>
      <c r="H19" s="13"/>
    </row>
    <row r="20" spans="1:8">
      <c r="A20" s="17" t="s">
        <v>6</v>
      </c>
      <c r="B20" s="18" t="s">
        <v>81</v>
      </c>
      <c r="C20" s="5" t="s">
        <v>79</v>
      </c>
      <c r="D20" s="27"/>
      <c r="E20" s="29"/>
      <c r="F20" s="28"/>
      <c r="G20" s="12"/>
      <c r="H20" s="13"/>
    </row>
    <row r="21" spans="1:8">
      <c r="A21" s="17" t="s">
        <v>7</v>
      </c>
      <c r="B21" s="18" t="s">
        <v>133</v>
      </c>
      <c r="C21" s="5" t="s">
        <v>79</v>
      </c>
      <c r="D21" s="30">
        <v>1309.096</v>
      </c>
      <c r="E21" s="29">
        <v>325</v>
      </c>
      <c r="F21" s="28">
        <f t="shared" ref="F21" si="2">E21-D21</f>
        <v>-984.096</v>
      </c>
      <c r="G21" s="12">
        <f t="shared" ref="G21" si="3">E21/D21</f>
        <v>0.24826292342196446</v>
      </c>
      <c r="H21" s="13"/>
    </row>
    <row r="22" spans="1:8" ht="39">
      <c r="A22" s="14" t="s">
        <v>8</v>
      </c>
      <c r="B22" s="15" t="s">
        <v>82</v>
      </c>
      <c r="C22" s="5" t="s">
        <v>79</v>
      </c>
      <c r="D22" s="27">
        <f>D24+D25</f>
        <v>6867.2379999999994</v>
      </c>
      <c r="E22" s="28">
        <f>E24+E25</f>
        <v>2861.3491666666664</v>
      </c>
      <c r="F22" s="28">
        <f t="shared" si="0"/>
        <v>-4005.888833333333</v>
      </c>
      <c r="G22" s="12">
        <f t="shared" si="1"/>
        <v>0.41666666666666669</v>
      </c>
      <c r="H22" s="13"/>
    </row>
    <row r="23" spans="1:8">
      <c r="A23" s="17"/>
      <c r="B23" s="18" t="s">
        <v>83</v>
      </c>
      <c r="C23" s="5" t="s">
        <v>79</v>
      </c>
      <c r="D23" s="27"/>
      <c r="E23" s="29"/>
      <c r="F23" s="28"/>
      <c r="G23" s="12"/>
      <c r="H23" s="13"/>
    </row>
    <row r="24" spans="1:8">
      <c r="A24" s="17" t="s">
        <v>11</v>
      </c>
      <c r="B24" s="18" t="s">
        <v>84</v>
      </c>
      <c r="C24" s="5" t="s">
        <v>79</v>
      </c>
      <c r="D24" s="30">
        <v>6248.6239999999998</v>
      </c>
      <c r="E24" s="29">
        <v>2603.5933333333332</v>
      </c>
      <c r="F24" s="28">
        <f t="shared" si="0"/>
        <v>-3645.0306666666665</v>
      </c>
      <c r="G24" s="12">
        <f t="shared" si="1"/>
        <v>0.41666666666666669</v>
      </c>
      <c r="H24" s="13"/>
    </row>
    <row r="25" spans="1:8">
      <c r="A25" s="17" t="s">
        <v>12</v>
      </c>
      <c r="B25" s="18" t="s">
        <v>85</v>
      </c>
      <c r="C25" s="5" t="s">
        <v>79</v>
      </c>
      <c r="D25" s="30">
        <v>618.61400000000003</v>
      </c>
      <c r="E25" s="29">
        <v>257.75583333333333</v>
      </c>
      <c r="F25" s="28">
        <f t="shared" si="0"/>
        <v>-360.8581666666667</v>
      </c>
      <c r="G25" s="12">
        <f t="shared" si="1"/>
        <v>0.41666666666666663</v>
      </c>
      <c r="H25" s="13"/>
    </row>
    <row r="26" spans="1:8" ht="19.5">
      <c r="A26" s="14" t="s">
        <v>13</v>
      </c>
      <c r="B26" s="15" t="s">
        <v>14</v>
      </c>
      <c r="C26" s="5" t="s">
        <v>79</v>
      </c>
      <c r="D26" s="27">
        <v>7180.2</v>
      </c>
      <c r="E26" s="28">
        <v>0</v>
      </c>
      <c r="F26" s="28">
        <f t="shared" si="0"/>
        <v>-7180.2</v>
      </c>
      <c r="G26" s="12">
        <f t="shared" si="1"/>
        <v>0</v>
      </c>
      <c r="H26" s="13"/>
    </row>
    <row r="27" spans="1:8" ht="19.5">
      <c r="A27" s="14" t="s">
        <v>15</v>
      </c>
      <c r="B27" s="15" t="s">
        <v>86</v>
      </c>
      <c r="C27" s="5" t="s">
        <v>79</v>
      </c>
      <c r="D27" s="27">
        <v>0</v>
      </c>
      <c r="E27" s="28">
        <v>0</v>
      </c>
      <c r="F27" s="28">
        <f t="shared" si="0"/>
        <v>0</v>
      </c>
      <c r="G27" s="12"/>
      <c r="H27" s="13"/>
    </row>
    <row r="28" spans="1:8">
      <c r="A28" s="17"/>
      <c r="B28" s="18" t="s">
        <v>83</v>
      </c>
      <c r="C28" s="5" t="s">
        <v>79</v>
      </c>
      <c r="D28" s="27"/>
      <c r="E28" s="29"/>
      <c r="F28" s="28">
        <f t="shared" si="0"/>
        <v>0</v>
      </c>
      <c r="G28" s="12"/>
      <c r="H28" s="13"/>
    </row>
    <row r="29" spans="1:8" ht="56.25">
      <c r="A29" s="17" t="s">
        <v>17</v>
      </c>
      <c r="B29" s="18" t="s">
        <v>87</v>
      </c>
      <c r="C29" s="5" t="s">
        <v>79</v>
      </c>
      <c r="D29" s="27">
        <v>0</v>
      </c>
      <c r="E29" s="29">
        <v>0</v>
      </c>
      <c r="F29" s="28">
        <f t="shared" si="0"/>
        <v>0</v>
      </c>
      <c r="G29" s="12"/>
      <c r="H29" s="13"/>
    </row>
    <row r="30" spans="1:8" ht="39">
      <c r="A30" s="14">
        <v>5</v>
      </c>
      <c r="B30" s="15" t="s">
        <v>88</v>
      </c>
      <c r="C30" s="5" t="s">
        <v>79</v>
      </c>
      <c r="D30" s="27">
        <f>D32+D33+D34</f>
        <v>1032.2280000000001</v>
      </c>
      <c r="E30" s="27">
        <f>E32+E33+E34</f>
        <v>0</v>
      </c>
      <c r="F30" s="28">
        <f t="shared" si="0"/>
        <v>-1032.2280000000001</v>
      </c>
      <c r="G30" s="12">
        <f t="shared" si="1"/>
        <v>0</v>
      </c>
      <c r="H30" s="13"/>
    </row>
    <row r="31" spans="1:8">
      <c r="A31" s="17"/>
      <c r="B31" s="18" t="s">
        <v>83</v>
      </c>
      <c r="C31" s="5" t="s">
        <v>79</v>
      </c>
      <c r="D31" s="27"/>
      <c r="E31" s="29"/>
      <c r="F31" s="28"/>
      <c r="G31" s="12"/>
      <c r="H31" s="13"/>
    </row>
    <row r="32" spans="1:8" ht="37.5">
      <c r="A32" s="17" t="s">
        <v>19</v>
      </c>
      <c r="B32" s="18" t="s">
        <v>90</v>
      </c>
      <c r="C32" s="5" t="s">
        <v>79</v>
      </c>
      <c r="D32" s="30">
        <v>0</v>
      </c>
      <c r="E32" s="29">
        <v>0</v>
      </c>
      <c r="F32" s="28">
        <f t="shared" si="0"/>
        <v>0</v>
      </c>
      <c r="G32" s="12"/>
      <c r="H32" s="13"/>
    </row>
    <row r="33" spans="1:8">
      <c r="A33" s="19" t="s">
        <v>20</v>
      </c>
      <c r="B33" s="18" t="s">
        <v>89</v>
      </c>
      <c r="C33" s="5" t="s">
        <v>79</v>
      </c>
      <c r="D33" s="30">
        <v>0</v>
      </c>
      <c r="E33" s="31">
        <v>0</v>
      </c>
      <c r="F33" s="28">
        <f t="shared" si="0"/>
        <v>0</v>
      </c>
      <c r="G33" s="12"/>
      <c r="H33" s="13"/>
    </row>
    <row r="34" spans="1:8" ht="37.5">
      <c r="A34" s="19" t="s">
        <v>21</v>
      </c>
      <c r="B34" s="18" t="s">
        <v>92</v>
      </c>
      <c r="C34" s="5" t="s">
        <v>79</v>
      </c>
      <c r="D34" s="30">
        <v>1032.2280000000001</v>
      </c>
      <c r="E34" s="31">
        <v>0</v>
      </c>
      <c r="F34" s="28">
        <f t="shared" si="0"/>
        <v>-1032.2280000000001</v>
      </c>
      <c r="G34" s="12">
        <f t="shared" si="1"/>
        <v>0</v>
      </c>
      <c r="H34" s="13"/>
    </row>
    <row r="35" spans="1:8" ht="37.5">
      <c r="A35" s="21" t="s">
        <v>23</v>
      </c>
      <c r="B35" s="22" t="s">
        <v>93</v>
      </c>
      <c r="C35" s="5" t="s">
        <v>79</v>
      </c>
      <c r="D35" s="27">
        <f>D36</f>
        <v>12189.47244</v>
      </c>
      <c r="E35" s="32">
        <f>E36</f>
        <v>8168.1509999999998</v>
      </c>
      <c r="F35" s="28">
        <f t="shared" si="0"/>
        <v>-4021.3214399999997</v>
      </c>
      <c r="G35" s="23">
        <f>F35/D35</f>
        <v>-0.3299011880779969</v>
      </c>
      <c r="H35" s="13"/>
    </row>
    <row r="36" spans="1:8" ht="58.5">
      <c r="A36" s="24" t="s">
        <v>25</v>
      </c>
      <c r="B36" s="25" t="s">
        <v>94</v>
      </c>
      <c r="C36" s="5" t="s">
        <v>79</v>
      </c>
      <c r="D36" s="27">
        <f>SUM(D38:D48)</f>
        <v>12189.47244</v>
      </c>
      <c r="E36" s="27">
        <f>SUM(E38:E48)</f>
        <v>8168.1509999999998</v>
      </c>
      <c r="F36" s="28">
        <f t="shared" si="0"/>
        <v>-4021.3214399999997</v>
      </c>
      <c r="G36" s="23">
        <f t="shared" ref="G36:G43" si="4">F36/D36</f>
        <v>-0.3299011880779969</v>
      </c>
      <c r="H36" s="13"/>
    </row>
    <row r="37" spans="1:8">
      <c r="A37" s="19"/>
      <c r="B37" s="20" t="s">
        <v>77</v>
      </c>
      <c r="C37" s="5" t="s">
        <v>79</v>
      </c>
      <c r="D37" s="27"/>
      <c r="E37" s="31"/>
      <c r="F37" s="28"/>
      <c r="G37" s="12"/>
      <c r="H37" s="13"/>
    </row>
    <row r="38" spans="1:8" ht="56.25">
      <c r="A38" s="19" t="s">
        <v>26</v>
      </c>
      <c r="B38" s="20" t="s">
        <v>95</v>
      </c>
      <c r="C38" s="5" t="s">
        <v>79</v>
      </c>
      <c r="D38" s="30">
        <v>7227.72</v>
      </c>
      <c r="E38" s="31">
        <v>4486</v>
      </c>
      <c r="F38" s="28">
        <f t="shared" si="0"/>
        <v>-2741.7200000000003</v>
      </c>
      <c r="G38" s="12">
        <f t="shared" si="4"/>
        <v>-0.37933400851167454</v>
      </c>
      <c r="H38" s="13"/>
    </row>
    <row r="39" spans="1:8">
      <c r="A39" s="19" t="s">
        <v>27</v>
      </c>
      <c r="B39" s="20" t="s">
        <v>85</v>
      </c>
      <c r="C39" s="5" t="s">
        <v>79</v>
      </c>
      <c r="D39" s="30">
        <v>715.54428000000007</v>
      </c>
      <c r="E39" s="31">
        <v>410</v>
      </c>
      <c r="F39" s="28">
        <f t="shared" si="0"/>
        <v>-305.54428000000007</v>
      </c>
      <c r="G39" s="12">
        <f t="shared" si="4"/>
        <v>-0.42700960449296027</v>
      </c>
      <c r="H39" s="13"/>
    </row>
    <row r="40" spans="1:8">
      <c r="A40" s="19" t="s">
        <v>28</v>
      </c>
      <c r="B40" s="18" t="s">
        <v>101</v>
      </c>
      <c r="C40" s="5" t="s">
        <v>79</v>
      </c>
      <c r="D40" s="30">
        <v>1372.1064000000001</v>
      </c>
      <c r="E40" s="31">
        <v>278</v>
      </c>
      <c r="F40" s="28">
        <f t="shared" si="0"/>
        <v>-1094.1064000000001</v>
      </c>
      <c r="G40" s="12">
        <f t="shared" si="4"/>
        <v>-0.79739180576666646</v>
      </c>
      <c r="H40" s="13"/>
    </row>
    <row r="41" spans="1:8">
      <c r="A41" s="19" t="s">
        <v>29</v>
      </c>
      <c r="B41" s="18" t="s">
        <v>133</v>
      </c>
      <c r="C41" s="5" t="s">
        <v>79</v>
      </c>
      <c r="D41" s="30">
        <v>215.29660000000001</v>
      </c>
      <c r="E41" s="31">
        <v>100</v>
      </c>
      <c r="F41" s="28">
        <f t="shared" si="0"/>
        <v>-115.29660000000001</v>
      </c>
      <c r="G41" s="12"/>
      <c r="H41" s="13"/>
    </row>
    <row r="42" spans="1:8">
      <c r="A42" s="19" t="s">
        <v>30</v>
      </c>
      <c r="B42" s="20" t="s">
        <v>96</v>
      </c>
      <c r="C42" s="5" t="s">
        <v>79</v>
      </c>
      <c r="D42" s="30">
        <v>121.09440000000001</v>
      </c>
      <c r="E42" s="31">
        <v>5</v>
      </c>
      <c r="F42" s="28">
        <f t="shared" si="0"/>
        <v>-116.09440000000001</v>
      </c>
      <c r="G42" s="12">
        <f t="shared" si="4"/>
        <v>-0.9587098990539612</v>
      </c>
      <c r="H42" s="13"/>
    </row>
    <row r="43" spans="1:8" ht="37.5">
      <c r="A43" s="17" t="s">
        <v>31</v>
      </c>
      <c r="B43" s="18" t="s">
        <v>97</v>
      </c>
      <c r="C43" s="5" t="s">
        <v>79</v>
      </c>
      <c r="D43" s="30">
        <v>254.5</v>
      </c>
      <c r="E43" s="29">
        <v>220</v>
      </c>
      <c r="F43" s="28">
        <f t="shared" si="0"/>
        <v>-34.5</v>
      </c>
      <c r="G43" s="12">
        <f t="shared" si="4"/>
        <v>-0.13555992141453832</v>
      </c>
      <c r="H43" s="13"/>
    </row>
    <row r="44" spans="1:8" ht="37.5">
      <c r="A44" s="17" t="s">
        <v>32</v>
      </c>
      <c r="B44" s="18" t="s">
        <v>98</v>
      </c>
      <c r="C44" s="5" t="s">
        <v>79</v>
      </c>
      <c r="D44" s="30">
        <v>0</v>
      </c>
      <c r="E44" s="29">
        <v>791.57550000000003</v>
      </c>
      <c r="F44" s="28">
        <f t="shared" si="0"/>
        <v>791.57550000000003</v>
      </c>
      <c r="G44" s="12"/>
      <c r="H44" s="13"/>
    </row>
    <row r="45" spans="1:8">
      <c r="A45" s="17" t="s">
        <v>34</v>
      </c>
      <c r="B45" s="18" t="s">
        <v>91</v>
      </c>
      <c r="C45" s="5" t="s">
        <v>79</v>
      </c>
      <c r="D45" s="30">
        <v>1477.64</v>
      </c>
      <c r="E45" s="29">
        <v>1365</v>
      </c>
      <c r="F45" s="28">
        <f t="shared" si="0"/>
        <v>-112.6400000000001</v>
      </c>
      <c r="G45" s="12">
        <f t="shared" ref="G45:G63" si="5">F45/D45</f>
        <v>-7.6229663517500948E-2</v>
      </c>
      <c r="H45" s="13"/>
    </row>
    <row r="46" spans="1:8">
      <c r="A46" s="17" t="s">
        <v>35</v>
      </c>
      <c r="B46" s="18" t="s">
        <v>134</v>
      </c>
      <c r="C46" s="5" t="s">
        <v>79</v>
      </c>
      <c r="D46" s="30">
        <v>0</v>
      </c>
      <c r="E46" s="29">
        <v>200</v>
      </c>
      <c r="F46" s="28">
        <f t="shared" si="0"/>
        <v>200</v>
      </c>
      <c r="G46" s="12"/>
      <c r="H46" s="13"/>
    </row>
    <row r="47" spans="1:8">
      <c r="A47" s="17" t="s">
        <v>37</v>
      </c>
      <c r="B47" s="18" t="s">
        <v>100</v>
      </c>
      <c r="C47" s="5" t="s">
        <v>79</v>
      </c>
      <c r="D47" s="30">
        <v>80.581199999999995</v>
      </c>
      <c r="E47" s="29">
        <v>33.575499999999998</v>
      </c>
      <c r="F47" s="28">
        <f t="shared" si="0"/>
        <v>-47.005699999999997</v>
      </c>
      <c r="G47" s="12">
        <f t="shared" si="5"/>
        <v>-0.58333333333333337</v>
      </c>
      <c r="H47" s="13"/>
    </row>
    <row r="48" spans="1:8" s="2" customFormat="1" ht="37.5">
      <c r="A48" s="3" t="s">
        <v>38</v>
      </c>
      <c r="B48" s="4" t="s">
        <v>135</v>
      </c>
      <c r="C48" s="10" t="s">
        <v>79</v>
      </c>
      <c r="D48" s="27">
        <f>SUM(D50:D56)</f>
        <v>724.9895600000001</v>
      </c>
      <c r="E48" s="27">
        <f>SUM(E50:E56)</f>
        <v>279</v>
      </c>
      <c r="F48" s="28">
        <f t="shared" si="0"/>
        <v>-445.9895600000001</v>
      </c>
      <c r="G48" s="12">
        <f t="shared" si="5"/>
        <v>-0.61516687219606314</v>
      </c>
      <c r="H48" s="34"/>
    </row>
    <row r="49" spans="1:8">
      <c r="A49" s="17"/>
      <c r="B49" s="18" t="s">
        <v>77</v>
      </c>
      <c r="C49" s="5" t="s">
        <v>79</v>
      </c>
      <c r="D49" s="30"/>
      <c r="E49" s="29"/>
      <c r="F49" s="28"/>
      <c r="G49" s="12"/>
      <c r="H49" s="13"/>
    </row>
    <row r="50" spans="1:8">
      <c r="A50" s="17" t="s">
        <v>118</v>
      </c>
      <c r="B50" s="18" t="s">
        <v>136</v>
      </c>
      <c r="C50" s="5" t="s">
        <v>79</v>
      </c>
      <c r="D50" s="30">
        <v>23.32</v>
      </c>
      <c r="E50" s="29">
        <v>17</v>
      </c>
      <c r="F50" s="28">
        <f t="shared" si="0"/>
        <v>-6.32</v>
      </c>
      <c r="G50" s="12">
        <f t="shared" si="5"/>
        <v>-0.27101200686106347</v>
      </c>
      <c r="H50" s="13"/>
    </row>
    <row r="51" spans="1:8">
      <c r="A51" s="17" t="s">
        <v>120</v>
      </c>
      <c r="B51" s="18" t="s">
        <v>137</v>
      </c>
      <c r="C51" s="5" t="s">
        <v>79</v>
      </c>
      <c r="D51" s="30">
        <v>17.500600000000002</v>
      </c>
      <c r="E51" s="29">
        <v>60</v>
      </c>
      <c r="F51" s="28">
        <f t="shared" si="0"/>
        <v>42.499399999999994</v>
      </c>
      <c r="G51" s="12">
        <f t="shared" si="5"/>
        <v>2.4284538815812025</v>
      </c>
      <c r="H51" s="13"/>
    </row>
    <row r="52" spans="1:8">
      <c r="A52" s="17" t="s">
        <v>121</v>
      </c>
      <c r="B52" s="18" t="s">
        <v>99</v>
      </c>
      <c r="C52" s="5" t="s">
        <v>79</v>
      </c>
      <c r="D52" s="30">
        <v>23.341200000000001</v>
      </c>
      <c r="E52" s="29">
        <v>2</v>
      </c>
      <c r="F52" s="28">
        <f t="shared" si="0"/>
        <v>-21.341200000000001</v>
      </c>
      <c r="G52" s="12">
        <f t="shared" si="5"/>
        <v>-0.91431460250544105</v>
      </c>
      <c r="H52" s="13"/>
    </row>
    <row r="53" spans="1:8">
      <c r="A53" s="17" t="s">
        <v>122</v>
      </c>
      <c r="B53" s="18" t="s">
        <v>102</v>
      </c>
      <c r="C53" s="5" t="s">
        <v>79</v>
      </c>
      <c r="D53" s="30">
        <v>225.02956</v>
      </c>
      <c r="E53" s="29">
        <v>200</v>
      </c>
      <c r="F53" s="28">
        <f t="shared" si="0"/>
        <v>-25.029560000000004</v>
      </c>
      <c r="G53" s="12">
        <f t="shared" si="5"/>
        <v>-0.11122787601771075</v>
      </c>
      <c r="H53" s="13"/>
    </row>
    <row r="54" spans="1:8">
      <c r="A54" s="17" t="s">
        <v>123</v>
      </c>
      <c r="B54" s="18" t="s">
        <v>138</v>
      </c>
      <c r="C54" s="5" t="s">
        <v>79</v>
      </c>
      <c r="D54" s="30">
        <v>36.803200000000004</v>
      </c>
      <c r="E54" s="29">
        <v>0</v>
      </c>
      <c r="F54" s="28">
        <f t="shared" si="0"/>
        <v>-36.803200000000004</v>
      </c>
      <c r="G54" s="12">
        <f t="shared" si="5"/>
        <v>-1</v>
      </c>
      <c r="H54" s="13"/>
    </row>
    <row r="55" spans="1:8" ht="37.5">
      <c r="A55" s="17" t="s">
        <v>124</v>
      </c>
      <c r="B55" s="18" t="s">
        <v>139</v>
      </c>
      <c r="C55" s="5" t="s">
        <v>79</v>
      </c>
      <c r="D55" s="30">
        <v>177.285</v>
      </c>
      <c r="E55" s="29">
        <v>0</v>
      </c>
      <c r="F55" s="28">
        <f t="shared" si="0"/>
        <v>-177.285</v>
      </c>
      <c r="G55" s="12">
        <f t="shared" si="5"/>
        <v>-1</v>
      </c>
      <c r="H55" s="13"/>
    </row>
    <row r="56" spans="1:8" ht="56.25">
      <c r="A56" s="17" t="s">
        <v>140</v>
      </c>
      <c r="B56" s="18" t="s">
        <v>103</v>
      </c>
      <c r="C56" s="5" t="s">
        <v>79</v>
      </c>
      <c r="D56" s="30">
        <v>221.71</v>
      </c>
      <c r="E56" s="29">
        <v>0</v>
      </c>
      <c r="F56" s="28">
        <f t="shared" si="0"/>
        <v>-221.71</v>
      </c>
      <c r="G56" s="12"/>
      <c r="H56" s="13"/>
    </row>
    <row r="57" spans="1:8">
      <c r="A57" s="21" t="s">
        <v>39</v>
      </c>
      <c r="B57" s="22" t="s">
        <v>104</v>
      </c>
      <c r="C57" s="5" t="s">
        <v>79</v>
      </c>
      <c r="D57" s="27">
        <f>D35+D15</f>
        <v>29456.553439999996</v>
      </c>
      <c r="E57" s="32">
        <f>E35+E15</f>
        <v>11754.500166666667</v>
      </c>
      <c r="F57" s="28">
        <f t="shared" si="0"/>
        <v>-17702.053273333331</v>
      </c>
      <c r="G57" s="26">
        <f t="shared" si="5"/>
        <v>-0.60095466733372638</v>
      </c>
      <c r="H57" s="13"/>
    </row>
    <row r="58" spans="1:8">
      <c r="A58" s="21" t="s">
        <v>40</v>
      </c>
      <c r="B58" s="22" t="s">
        <v>105</v>
      </c>
      <c r="C58" s="5" t="s">
        <v>79</v>
      </c>
      <c r="D58" s="27">
        <f>D59-D57</f>
        <v>2900.0004243200019</v>
      </c>
      <c r="E58" s="32">
        <f>E59-E57</f>
        <v>-9270.5001666666667</v>
      </c>
      <c r="F58" s="28">
        <f>E58-D58</f>
        <v>-12170.500590986669</v>
      </c>
      <c r="G58" s="12">
        <f t="shared" si="5"/>
        <v>-4.196723727666499</v>
      </c>
      <c r="H58" s="13"/>
    </row>
    <row r="59" spans="1:8" ht="37.5">
      <c r="A59" s="21" t="s">
        <v>41</v>
      </c>
      <c r="B59" s="22" t="s">
        <v>106</v>
      </c>
      <c r="C59" s="5" t="s">
        <v>79</v>
      </c>
      <c r="D59" s="27">
        <v>32356.553864319998</v>
      </c>
      <c r="E59" s="32">
        <v>2484</v>
      </c>
      <c r="F59" s="28">
        <f t="shared" si="0"/>
        <v>-29872.553864319998</v>
      </c>
      <c r="G59" s="26">
        <f t="shared" si="5"/>
        <v>-0.92323039065235124</v>
      </c>
      <c r="H59" s="7" t="s">
        <v>132</v>
      </c>
    </row>
    <row r="60" spans="1:8" ht="56.25">
      <c r="A60" s="21" t="s">
        <v>43</v>
      </c>
      <c r="B60" s="22" t="s">
        <v>107</v>
      </c>
      <c r="C60" s="10"/>
      <c r="D60" s="27">
        <v>69532.839000000007</v>
      </c>
      <c r="E60" s="32">
        <v>4777.2700000000004</v>
      </c>
      <c r="F60" s="28">
        <f t="shared" si="0"/>
        <v>-64755.569000000003</v>
      </c>
      <c r="G60" s="26">
        <f t="shared" si="5"/>
        <v>-0.93129476562865487</v>
      </c>
      <c r="H60" s="7" t="s">
        <v>131</v>
      </c>
    </row>
    <row r="61" spans="1:8">
      <c r="A61" s="87" t="s">
        <v>45</v>
      </c>
      <c r="B61" s="98" t="s">
        <v>108</v>
      </c>
      <c r="C61" s="5" t="s">
        <v>47</v>
      </c>
      <c r="D61" s="30"/>
      <c r="E61" s="28"/>
      <c r="F61" s="28"/>
      <c r="G61" s="12"/>
      <c r="H61" s="13"/>
    </row>
    <row r="62" spans="1:8">
      <c r="A62" s="89"/>
      <c r="B62" s="99"/>
      <c r="C62" s="5" t="s">
        <v>109</v>
      </c>
      <c r="D62" s="30"/>
      <c r="E62" s="28"/>
      <c r="F62" s="28"/>
      <c r="G62" s="12"/>
      <c r="H62" s="13"/>
    </row>
    <row r="63" spans="1:8">
      <c r="A63" s="3" t="s">
        <v>48</v>
      </c>
      <c r="B63" s="4" t="s">
        <v>110</v>
      </c>
      <c r="C63" s="19" t="s">
        <v>50</v>
      </c>
      <c r="D63" s="27">
        <f>D59/D60</f>
        <v>0.46534205031265868</v>
      </c>
      <c r="E63" s="28">
        <v>0.46534205031265868</v>
      </c>
      <c r="F63" s="28">
        <f t="shared" ref="F63" si="6">E63-D63</f>
        <v>0</v>
      </c>
      <c r="G63" s="11">
        <f t="shared" si="5"/>
        <v>0</v>
      </c>
      <c r="H63" s="7"/>
    </row>
    <row r="65" spans="1:8">
      <c r="A65" s="6" t="s">
        <v>141</v>
      </c>
      <c r="B65" s="6"/>
    </row>
    <row r="66" spans="1:8">
      <c r="A66" s="90" t="s">
        <v>142</v>
      </c>
      <c r="B66" s="90"/>
      <c r="C66" s="90"/>
      <c r="D66" s="90"/>
      <c r="E66" s="90"/>
      <c r="F66" s="90"/>
      <c r="G66" s="90"/>
      <c r="H66" s="90"/>
    </row>
    <row r="67" spans="1:8">
      <c r="A67" s="90" t="s">
        <v>126</v>
      </c>
      <c r="B67" s="90"/>
      <c r="C67" s="90"/>
      <c r="D67" s="90"/>
      <c r="E67" s="90"/>
      <c r="F67" s="90"/>
      <c r="G67" s="90"/>
      <c r="H67" s="90"/>
    </row>
    <row r="68" spans="1:8">
      <c r="A68" s="90" t="s">
        <v>143</v>
      </c>
      <c r="B68" s="90"/>
      <c r="C68" s="90"/>
      <c r="D68" s="90"/>
      <c r="E68" s="90"/>
      <c r="F68" s="90"/>
      <c r="G68" s="90"/>
      <c r="H68" s="90"/>
    </row>
    <row r="69" spans="1:8">
      <c r="A69" s="9"/>
      <c r="B69" s="9"/>
      <c r="C69" s="9"/>
      <c r="D69" s="9"/>
      <c r="E69" s="9"/>
      <c r="F69" s="9"/>
      <c r="G69" s="9"/>
      <c r="H69" s="9"/>
    </row>
    <row r="70" spans="1:8">
      <c r="A70" s="9"/>
      <c r="B70" s="9"/>
      <c r="C70" s="9"/>
      <c r="D70" s="9"/>
      <c r="E70" s="9"/>
      <c r="F70" s="9"/>
      <c r="G70" s="9"/>
      <c r="H70" s="9"/>
    </row>
    <row r="71" spans="1:8">
      <c r="A71" s="9"/>
      <c r="B71" s="9"/>
      <c r="C71" s="9"/>
      <c r="D71" s="9"/>
      <c r="E71" s="9"/>
      <c r="F71" s="9"/>
      <c r="G71" s="9"/>
      <c r="H71" s="9"/>
    </row>
    <row r="73" spans="1:8">
      <c r="B73" s="2" t="s">
        <v>144</v>
      </c>
      <c r="E73" s="2" t="s">
        <v>128</v>
      </c>
    </row>
    <row r="74" spans="1:8">
      <c r="B74" s="2"/>
      <c r="C74" s="2"/>
      <c r="D74" s="2"/>
      <c r="E74" s="2"/>
    </row>
    <row r="75" spans="1:8">
      <c r="B75" s="2" t="s">
        <v>111</v>
      </c>
      <c r="D75" s="2"/>
      <c r="E75" s="2" t="s">
        <v>129</v>
      </c>
    </row>
  </sheetData>
  <mergeCells count="19">
    <mergeCell ref="A68:H68"/>
    <mergeCell ref="F12:G13"/>
    <mergeCell ref="H12:H14"/>
    <mergeCell ref="A61:A62"/>
    <mergeCell ref="B61:B62"/>
    <mergeCell ref="A66:H66"/>
    <mergeCell ref="A67:H67"/>
    <mergeCell ref="E12:E14"/>
    <mergeCell ref="A9:B9"/>
    <mergeCell ref="A12:A14"/>
    <mergeCell ref="B12:B14"/>
    <mergeCell ref="C12:C14"/>
    <mergeCell ref="D12:D14"/>
    <mergeCell ref="A8:B8"/>
    <mergeCell ref="F1:H1"/>
    <mergeCell ref="F2:H2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view="pageBreakPreview" zoomScale="60" zoomScaleNormal="85" workbookViewId="0">
      <selection activeCell="L58" sqref="L58"/>
    </sheetView>
  </sheetViews>
  <sheetFormatPr defaultRowHeight="18.75"/>
  <cols>
    <col min="1" max="1" width="9.140625" style="1"/>
    <col min="2" max="2" width="29.140625" style="1" customWidth="1"/>
    <col min="3" max="3" width="13.85546875" style="1" customWidth="1"/>
    <col min="4" max="4" width="17.28515625" style="1" customWidth="1"/>
    <col min="5" max="5" width="18.140625" style="1" customWidth="1"/>
    <col min="6" max="6" width="14.140625" style="1" customWidth="1"/>
    <col min="7" max="7" width="13.7109375" style="1" customWidth="1"/>
    <col min="8" max="8" width="29.140625" style="1" customWidth="1"/>
    <col min="9" max="16384" width="9.140625" style="1"/>
  </cols>
  <sheetData>
    <row r="1" spans="1:8">
      <c r="F1" s="83" t="s">
        <v>61</v>
      </c>
      <c r="G1" s="83"/>
      <c r="H1" s="83"/>
    </row>
    <row r="2" spans="1:8" ht="144.75" customHeight="1">
      <c r="F2" s="84" t="s">
        <v>62</v>
      </c>
      <c r="G2" s="84"/>
      <c r="H2" s="84"/>
    </row>
    <row r="3" spans="1:8">
      <c r="F3" s="33"/>
      <c r="G3" s="33"/>
      <c r="H3" s="33"/>
    </row>
    <row r="4" spans="1:8">
      <c r="A4" s="85" t="s">
        <v>113</v>
      </c>
      <c r="B4" s="85"/>
      <c r="C4" s="85"/>
      <c r="D4" s="85"/>
      <c r="E4" s="85"/>
      <c r="F4" s="85"/>
      <c r="G4" s="85"/>
      <c r="H4" s="85"/>
    </row>
    <row r="5" spans="1:8" ht="37.5" customHeight="1">
      <c r="A5" s="86" t="s">
        <v>145</v>
      </c>
      <c r="B5" s="86"/>
      <c r="C5" s="86"/>
      <c r="D5" s="86"/>
      <c r="E5" s="86"/>
      <c r="F5" s="86"/>
      <c r="G5" s="86"/>
      <c r="H5" s="86"/>
    </row>
    <row r="6" spans="1:8">
      <c r="A6" s="86" t="s">
        <v>112</v>
      </c>
      <c r="B6" s="86"/>
      <c r="C6" s="86"/>
      <c r="D6" s="86"/>
      <c r="E6" s="86"/>
      <c r="F6" s="86"/>
      <c r="G6" s="86"/>
      <c r="H6" s="86"/>
    </row>
    <row r="7" spans="1:8" ht="40.5" customHeight="1">
      <c r="A7" s="8"/>
      <c r="B7" s="8"/>
      <c r="C7" s="8"/>
      <c r="D7" s="8"/>
      <c r="E7" s="8"/>
      <c r="F7" s="8"/>
      <c r="G7" s="8"/>
      <c r="H7" s="8"/>
    </row>
    <row r="8" spans="1:8">
      <c r="A8" s="82" t="s">
        <v>56</v>
      </c>
      <c r="B8" s="82"/>
      <c r="C8" s="8"/>
      <c r="D8" s="8"/>
      <c r="E8" s="8"/>
      <c r="F8" s="8"/>
      <c r="G8" s="8"/>
      <c r="H8" s="8"/>
    </row>
    <row r="9" spans="1:8">
      <c r="A9" s="82" t="s">
        <v>64</v>
      </c>
      <c r="B9" s="82"/>
      <c r="C9" s="8"/>
      <c r="D9" s="8"/>
      <c r="E9" s="8"/>
      <c r="F9" s="8"/>
      <c r="G9" s="8"/>
      <c r="H9" s="8"/>
    </row>
    <row r="12" spans="1:8">
      <c r="A12" s="87" t="s">
        <v>0</v>
      </c>
      <c r="B12" s="87" t="s">
        <v>65</v>
      </c>
      <c r="C12" s="87" t="s">
        <v>66</v>
      </c>
      <c r="D12" s="87" t="s">
        <v>67</v>
      </c>
      <c r="E12" s="87" t="s">
        <v>68</v>
      </c>
      <c r="F12" s="91" t="s">
        <v>69</v>
      </c>
      <c r="G12" s="92"/>
      <c r="H12" s="95" t="s">
        <v>70</v>
      </c>
    </row>
    <row r="13" spans="1:8">
      <c r="A13" s="88"/>
      <c r="B13" s="88"/>
      <c r="C13" s="88"/>
      <c r="D13" s="88"/>
      <c r="E13" s="88"/>
      <c r="F13" s="93"/>
      <c r="G13" s="94"/>
      <c r="H13" s="96"/>
    </row>
    <row r="14" spans="1:8" ht="56.25">
      <c r="A14" s="89"/>
      <c r="B14" s="89"/>
      <c r="C14" s="89"/>
      <c r="D14" s="89"/>
      <c r="E14" s="89"/>
      <c r="F14" s="10" t="s">
        <v>71</v>
      </c>
      <c r="G14" s="3" t="s">
        <v>72</v>
      </c>
      <c r="H14" s="97"/>
    </row>
    <row r="15" spans="1:8" ht="75">
      <c r="A15" s="3" t="s">
        <v>1</v>
      </c>
      <c r="B15" s="4" t="s">
        <v>73</v>
      </c>
      <c r="C15" s="10" t="s">
        <v>74</v>
      </c>
      <c r="D15" s="27">
        <f>D16+D22+D26+D27+D30</f>
        <v>17267.080999999998</v>
      </c>
      <c r="E15" s="28">
        <f>E16+E22+E26+E27+E30</f>
        <v>3586.3491666666664</v>
      </c>
      <c r="F15" s="28">
        <f>E15-D15</f>
        <v>-13680.731833333331</v>
      </c>
      <c r="G15" s="12">
        <f>E15/D15</f>
        <v>0.20769863572578751</v>
      </c>
      <c r="H15" s="13"/>
    </row>
    <row r="16" spans="1:8" ht="39">
      <c r="A16" s="14">
        <v>1</v>
      </c>
      <c r="B16" s="15" t="s">
        <v>75</v>
      </c>
      <c r="C16" s="16" t="s">
        <v>76</v>
      </c>
      <c r="D16" s="27">
        <f>D19+D21</f>
        <v>2187.415</v>
      </c>
      <c r="E16" s="27">
        <f>E19+E21</f>
        <v>725</v>
      </c>
      <c r="F16" s="28">
        <f t="shared" ref="F16:F60" si="0">E16-D16</f>
        <v>-1462.415</v>
      </c>
      <c r="G16" s="12">
        <f t="shared" ref="G16:G34" si="1">E16/D16</f>
        <v>0.33144145029635436</v>
      </c>
      <c r="H16" s="13"/>
    </row>
    <row r="17" spans="1:8">
      <c r="A17" s="17"/>
      <c r="B17" s="18" t="s">
        <v>77</v>
      </c>
      <c r="C17" s="5"/>
      <c r="D17" s="27"/>
      <c r="E17" s="29"/>
      <c r="F17" s="28"/>
      <c r="G17" s="12"/>
      <c r="H17" s="13"/>
    </row>
    <row r="18" spans="1:8" ht="37.5">
      <c r="A18" s="17" t="s">
        <v>3</v>
      </c>
      <c r="B18" s="18" t="s">
        <v>78</v>
      </c>
      <c r="C18" s="5" t="s">
        <v>79</v>
      </c>
      <c r="D18" s="27"/>
      <c r="E18" s="29"/>
      <c r="F18" s="28"/>
      <c r="G18" s="12"/>
      <c r="H18" s="13"/>
    </row>
    <row r="19" spans="1:8">
      <c r="A19" s="17" t="s">
        <v>4</v>
      </c>
      <c r="B19" s="18" t="s">
        <v>80</v>
      </c>
      <c r="C19" s="5" t="s">
        <v>79</v>
      </c>
      <c r="D19" s="30">
        <v>878.31899999999996</v>
      </c>
      <c r="E19" s="29">
        <v>400</v>
      </c>
      <c r="F19" s="28">
        <f t="shared" si="0"/>
        <v>-478.31899999999996</v>
      </c>
      <c r="G19" s="12">
        <f t="shared" si="1"/>
        <v>0.45541540146575449</v>
      </c>
      <c r="H19" s="13"/>
    </row>
    <row r="20" spans="1:8">
      <c r="A20" s="17" t="s">
        <v>6</v>
      </c>
      <c r="B20" s="18" t="s">
        <v>81</v>
      </c>
      <c r="C20" s="5" t="s">
        <v>79</v>
      </c>
      <c r="D20" s="27"/>
      <c r="E20" s="29"/>
      <c r="F20" s="28"/>
      <c r="G20" s="12"/>
      <c r="H20" s="13"/>
    </row>
    <row r="21" spans="1:8">
      <c r="A21" s="17" t="s">
        <v>7</v>
      </c>
      <c r="B21" s="18" t="s">
        <v>133</v>
      </c>
      <c r="C21" s="5" t="s">
        <v>79</v>
      </c>
      <c r="D21" s="30">
        <v>1309.096</v>
      </c>
      <c r="E21" s="29">
        <v>325</v>
      </c>
      <c r="F21" s="28">
        <f t="shared" ref="F21" si="2">E21-D21</f>
        <v>-984.096</v>
      </c>
      <c r="G21" s="12">
        <f t="shared" ref="G21" si="3">E21/D21</f>
        <v>0.24826292342196446</v>
      </c>
      <c r="H21" s="13"/>
    </row>
    <row r="22" spans="1:8" ht="39">
      <c r="A22" s="14" t="s">
        <v>8</v>
      </c>
      <c r="B22" s="15" t="s">
        <v>82</v>
      </c>
      <c r="C22" s="5" t="s">
        <v>79</v>
      </c>
      <c r="D22" s="27">
        <f>D24+D25</f>
        <v>6867.2379999999994</v>
      </c>
      <c r="E22" s="28">
        <f>E24+E25</f>
        <v>2861.3491666666664</v>
      </c>
      <c r="F22" s="28">
        <f t="shared" si="0"/>
        <v>-4005.888833333333</v>
      </c>
      <c r="G22" s="12">
        <f t="shared" si="1"/>
        <v>0.41666666666666669</v>
      </c>
      <c r="H22" s="13"/>
    </row>
    <row r="23" spans="1:8">
      <c r="A23" s="17"/>
      <c r="B23" s="18" t="s">
        <v>83</v>
      </c>
      <c r="C23" s="5" t="s">
        <v>79</v>
      </c>
      <c r="D23" s="27"/>
      <c r="E23" s="29"/>
      <c r="F23" s="28"/>
      <c r="G23" s="12"/>
      <c r="H23" s="13"/>
    </row>
    <row r="24" spans="1:8">
      <c r="A24" s="17" t="s">
        <v>11</v>
      </c>
      <c r="B24" s="18" t="s">
        <v>84</v>
      </c>
      <c r="C24" s="5" t="s">
        <v>79</v>
      </c>
      <c r="D24" s="30">
        <v>6248.6239999999998</v>
      </c>
      <c r="E24" s="29">
        <v>2603.5933333333332</v>
      </c>
      <c r="F24" s="28">
        <f t="shared" si="0"/>
        <v>-3645.0306666666665</v>
      </c>
      <c r="G24" s="12">
        <f t="shared" si="1"/>
        <v>0.41666666666666669</v>
      </c>
      <c r="H24" s="13"/>
    </row>
    <row r="25" spans="1:8">
      <c r="A25" s="17" t="s">
        <v>12</v>
      </c>
      <c r="B25" s="18" t="s">
        <v>85</v>
      </c>
      <c r="C25" s="5" t="s">
        <v>79</v>
      </c>
      <c r="D25" s="30">
        <v>618.61400000000003</v>
      </c>
      <c r="E25" s="29">
        <v>257.75583333333333</v>
      </c>
      <c r="F25" s="28">
        <f t="shared" si="0"/>
        <v>-360.8581666666667</v>
      </c>
      <c r="G25" s="12">
        <f t="shared" si="1"/>
        <v>0.41666666666666663</v>
      </c>
      <c r="H25" s="13"/>
    </row>
    <row r="26" spans="1:8" ht="19.5">
      <c r="A26" s="14" t="s">
        <v>13</v>
      </c>
      <c r="B26" s="15" t="s">
        <v>14</v>
      </c>
      <c r="C26" s="5" t="s">
        <v>79</v>
      </c>
      <c r="D26" s="27">
        <v>7180.2</v>
      </c>
      <c r="E26" s="28">
        <v>0</v>
      </c>
      <c r="F26" s="28">
        <f t="shared" si="0"/>
        <v>-7180.2</v>
      </c>
      <c r="G26" s="12">
        <f t="shared" si="1"/>
        <v>0</v>
      </c>
      <c r="H26" s="13"/>
    </row>
    <row r="27" spans="1:8" ht="19.5">
      <c r="A27" s="14" t="s">
        <v>15</v>
      </c>
      <c r="B27" s="15" t="s">
        <v>86</v>
      </c>
      <c r="C27" s="5" t="s">
        <v>79</v>
      </c>
      <c r="D27" s="27">
        <v>0</v>
      </c>
      <c r="E27" s="28">
        <v>0</v>
      </c>
      <c r="F27" s="28">
        <f t="shared" si="0"/>
        <v>0</v>
      </c>
      <c r="G27" s="12"/>
      <c r="H27" s="13"/>
    </row>
    <row r="28" spans="1:8">
      <c r="A28" s="17"/>
      <c r="B28" s="18" t="s">
        <v>83</v>
      </c>
      <c r="C28" s="5" t="s">
        <v>79</v>
      </c>
      <c r="D28" s="27"/>
      <c r="E28" s="29"/>
      <c r="F28" s="28">
        <f t="shared" si="0"/>
        <v>0</v>
      </c>
      <c r="G28" s="12"/>
      <c r="H28" s="13"/>
    </row>
    <row r="29" spans="1:8" ht="56.25">
      <c r="A29" s="17" t="s">
        <v>17</v>
      </c>
      <c r="B29" s="18" t="s">
        <v>87</v>
      </c>
      <c r="C29" s="5" t="s">
        <v>79</v>
      </c>
      <c r="D29" s="27">
        <v>0</v>
      </c>
      <c r="E29" s="29">
        <v>0</v>
      </c>
      <c r="F29" s="28">
        <f t="shared" si="0"/>
        <v>0</v>
      </c>
      <c r="G29" s="12"/>
      <c r="H29" s="13"/>
    </row>
    <row r="30" spans="1:8" ht="39">
      <c r="A30" s="14">
        <v>5</v>
      </c>
      <c r="B30" s="15" t="s">
        <v>88</v>
      </c>
      <c r="C30" s="5" t="s">
        <v>79</v>
      </c>
      <c r="D30" s="27">
        <f>D32+D33+D34</f>
        <v>1032.2280000000001</v>
      </c>
      <c r="E30" s="27">
        <f>E32+E33+E34</f>
        <v>0</v>
      </c>
      <c r="F30" s="28">
        <f t="shared" si="0"/>
        <v>-1032.2280000000001</v>
      </c>
      <c r="G30" s="12">
        <f t="shared" si="1"/>
        <v>0</v>
      </c>
      <c r="H30" s="13"/>
    </row>
    <row r="31" spans="1:8">
      <c r="A31" s="17"/>
      <c r="B31" s="18" t="s">
        <v>83</v>
      </c>
      <c r="C31" s="5" t="s">
        <v>79</v>
      </c>
      <c r="D31" s="27"/>
      <c r="E31" s="29"/>
      <c r="F31" s="28"/>
      <c r="G31" s="12"/>
      <c r="H31" s="13"/>
    </row>
    <row r="32" spans="1:8" ht="37.5">
      <c r="A32" s="17" t="s">
        <v>19</v>
      </c>
      <c r="B32" s="18" t="s">
        <v>90</v>
      </c>
      <c r="C32" s="5" t="s">
        <v>79</v>
      </c>
      <c r="D32" s="30">
        <v>0</v>
      </c>
      <c r="E32" s="29">
        <v>0</v>
      </c>
      <c r="F32" s="28">
        <f t="shared" si="0"/>
        <v>0</v>
      </c>
      <c r="G32" s="12"/>
      <c r="H32" s="13"/>
    </row>
    <row r="33" spans="1:8">
      <c r="A33" s="19" t="s">
        <v>20</v>
      </c>
      <c r="B33" s="18" t="s">
        <v>89</v>
      </c>
      <c r="C33" s="5" t="s">
        <v>79</v>
      </c>
      <c r="D33" s="30">
        <v>0</v>
      </c>
      <c r="E33" s="31">
        <v>0</v>
      </c>
      <c r="F33" s="28">
        <f t="shared" si="0"/>
        <v>0</v>
      </c>
      <c r="G33" s="12"/>
      <c r="H33" s="13"/>
    </row>
    <row r="34" spans="1:8" ht="37.5">
      <c r="A34" s="19" t="s">
        <v>21</v>
      </c>
      <c r="B34" s="18" t="s">
        <v>92</v>
      </c>
      <c r="C34" s="5" t="s">
        <v>79</v>
      </c>
      <c r="D34" s="30">
        <v>1032.2280000000001</v>
      </c>
      <c r="E34" s="31">
        <v>0</v>
      </c>
      <c r="F34" s="28">
        <f t="shared" si="0"/>
        <v>-1032.2280000000001</v>
      </c>
      <c r="G34" s="12">
        <f t="shared" si="1"/>
        <v>0</v>
      </c>
      <c r="H34" s="13"/>
    </row>
    <row r="35" spans="1:8" ht="37.5">
      <c r="A35" s="21" t="s">
        <v>23</v>
      </c>
      <c r="B35" s="22" t="s">
        <v>93</v>
      </c>
      <c r="C35" s="5" t="s">
        <v>79</v>
      </c>
      <c r="D35" s="27">
        <f>D36</f>
        <v>12189.47244</v>
      </c>
      <c r="E35" s="32">
        <f>E36</f>
        <v>8168.1509999999998</v>
      </c>
      <c r="F35" s="28">
        <f t="shared" si="0"/>
        <v>-4021.3214399999997</v>
      </c>
      <c r="G35" s="23">
        <f>F35/D35</f>
        <v>-0.3299011880779969</v>
      </c>
      <c r="H35" s="13"/>
    </row>
    <row r="36" spans="1:8" ht="58.5">
      <c r="A36" s="24" t="s">
        <v>25</v>
      </c>
      <c r="B36" s="25" t="s">
        <v>94</v>
      </c>
      <c r="C36" s="5" t="s">
        <v>79</v>
      </c>
      <c r="D36" s="27">
        <f>SUM(D38:D48)</f>
        <v>12189.47244</v>
      </c>
      <c r="E36" s="27">
        <f>SUM(E38:E48)</f>
        <v>8168.1509999999998</v>
      </c>
      <c r="F36" s="28">
        <f t="shared" si="0"/>
        <v>-4021.3214399999997</v>
      </c>
      <c r="G36" s="23">
        <f t="shared" ref="G36:G43" si="4">F36/D36</f>
        <v>-0.3299011880779969</v>
      </c>
      <c r="H36" s="13"/>
    </row>
    <row r="37" spans="1:8">
      <c r="A37" s="19"/>
      <c r="B37" s="20" t="s">
        <v>77</v>
      </c>
      <c r="C37" s="5" t="s">
        <v>79</v>
      </c>
      <c r="D37" s="27"/>
      <c r="E37" s="31"/>
      <c r="F37" s="28"/>
      <c r="G37" s="12"/>
      <c r="H37" s="13"/>
    </row>
    <row r="38" spans="1:8" ht="56.25">
      <c r="A38" s="19" t="s">
        <v>26</v>
      </c>
      <c r="B38" s="20" t="s">
        <v>95</v>
      </c>
      <c r="C38" s="5" t="s">
        <v>79</v>
      </c>
      <c r="D38" s="30">
        <v>7227.72</v>
      </c>
      <c r="E38" s="31">
        <v>4486</v>
      </c>
      <c r="F38" s="28">
        <f t="shared" si="0"/>
        <v>-2741.7200000000003</v>
      </c>
      <c r="G38" s="12">
        <f t="shared" si="4"/>
        <v>-0.37933400851167454</v>
      </c>
      <c r="H38" s="13"/>
    </row>
    <row r="39" spans="1:8">
      <c r="A39" s="19" t="s">
        <v>27</v>
      </c>
      <c r="B39" s="20" t="s">
        <v>85</v>
      </c>
      <c r="C39" s="5" t="s">
        <v>79</v>
      </c>
      <c r="D39" s="30">
        <v>715.54428000000007</v>
      </c>
      <c r="E39" s="31">
        <v>410</v>
      </c>
      <c r="F39" s="28">
        <f t="shared" si="0"/>
        <v>-305.54428000000007</v>
      </c>
      <c r="G39" s="12">
        <f t="shared" si="4"/>
        <v>-0.42700960449296027</v>
      </c>
      <c r="H39" s="13"/>
    </row>
    <row r="40" spans="1:8">
      <c r="A40" s="19" t="s">
        <v>28</v>
      </c>
      <c r="B40" s="18" t="s">
        <v>101</v>
      </c>
      <c r="C40" s="5" t="s">
        <v>79</v>
      </c>
      <c r="D40" s="30">
        <v>1372.1064000000001</v>
      </c>
      <c r="E40" s="31">
        <v>278</v>
      </c>
      <c r="F40" s="28">
        <f t="shared" si="0"/>
        <v>-1094.1064000000001</v>
      </c>
      <c r="G40" s="12">
        <f t="shared" si="4"/>
        <v>-0.79739180576666646</v>
      </c>
      <c r="H40" s="13"/>
    </row>
    <row r="41" spans="1:8">
      <c r="A41" s="19" t="s">
        <v>29</v>
      </c>
      <c r="B41" s="18" t="s">
        <v>133</v>
      </c>
      <c r="C41" s="5" t="s">
        <v>79</v>
      </c>
      <c r="D41" s="30">
        <v>215.29660000000001</v>
      </c>
      <c r="E41" s="31">
        <v>100</v>
      </c>
      <c r="F41" s="28">
        <f t="shared" si="0"/>
        <v>-115.29660000000001</v>
      </c>
      <c r="G41" s="12"/>
      <c r="H41" s="13"/>
    </row>
    <row r="42" spans="1:8">
      <c r="A42" s="19" t="s">
        <v>30</v>
      </c>
      <c r="B42" s="20" t="s">
        <v>96</v>
      </c>
      <c r="C42" s="5" t="s">
        <v>79</v>
      </c>
      <c r="D42" s="30">
        <v>121.09440000000001</v>
      </c>
      <c r="E42" s="31">
        <v>5</v>
      </c>
      <c r="F42" s="28">
        <f t="shared" si="0"/>
        <v>-116.09440000000001</v>
      </c>
      <c r="G42" s="12">
        <f t="shared" si="4"/>
        <v>-0.9587098990539612</v>
      </c>
      <c r="H42" s="13"/>
    </row>
    <row r="43" spans="1:8" ht="37.5">
      <c r="A43" s="17" t="s">
        <v>31</v>
      </c>
      <c r="B43" s="18" t="s">
        <v>97</v>
      </c>
      <c r="C43" s="5" t="s">
        <v>79</v>
      </c>
      <c r="D43" s="30">
        <v>254.5</v>
      </c>
      <c r="E43" s="29">
        <v>220</v>
      </c>
      <c r="F43" s="28">
        <f t="shared" si="0"/>
        <v>-34.5</v>
      </c>
      <c r="G43" s="12">
        <f t="shared" si="4"/>
        <v>-0.13555992141453832</v>
      </c>
      <c r="H43" s="13"/>
    </row>
    <row r="44" spans="1:8" ht="37.5">
      <c r="A44" s="17" t="s">
        <v>32</v>
      </c>
      <c r="B44" s="18" t="s">
        <v>98</v>
      </c>
      <c r="C44" s="5" t="s">
        <v>79</v>
      </c>
      <c r="D44" s="30">
        <v>0</v>
      </c>
      <c r="E44" s="29">
        <v>791.57550000000003</v>
      </c>
      <c r="F44" s="28">
        <f t="shared" si="0"/>
        <v>791.57550000000003</v>
      </c>
      <c r="G44" s="12"/>
      <c r="H44" s="13"/>
    </row>
    <row r="45" spans="1:8">
      <c r="A45" s="17" t="s">
        <v>34</v>
      </c>
      <c r="B45" s="18" t="s">
        <v>91</v>
      </c>
      <c r="C45" s="5" t="s">
        <v>79</v>
      </c>
      <c r="D45" s="30">
        <v>1477.64</v>
      </c>
      <c r="E45" s="29">
        <v>1365</v>
      </c>
      <c r="F45" s="28">
        <f t="shared" si="0"/>
        <v>-112.6400000000001</v>
      </c>
      <c r="G45" s="12">
        <f t="shared" ref="G45:G63" si="5">F45/D45</f>
        <v>-7.6229663517500948E-2</v>
      </c>
      <c r="H45" s="13"/>
    </row>
    <row r="46" spans="1:8">
      <c r="A46" s="17" t="s">
        <v>35</v>
      </c>
      <c r="B46" s="18" t="s">
        <v>134</v>
      </c>
      <c r="C46" s="5" t="s">
        <v>79</v>
      </c>
      <c r="D46" s="30">
        <v>0</v>
      </c>
      <c r="E46" s="29">
        <v>200</v>
      </c>
      <c r="F46" s="28">
        <f t="shared" si="0"/>
        <v>200</v>
      </c>
      <c r="G46" s="12"/>
      <c r="H46" s="13"/>
    </row>
    <row r="47" spans="1:8">
      <c r="A47" s="17" t="s">
        <v>37</v>
      </c>
      <c r="B47" s="18" t="s">
        <v>100</v>
      </c>
      <c r="C47" s="5" t="s">
        <v>79</v>
      </c>
      <c r="D47" s="30">
        <v>80.581199999999995</v>
      </c>
      <c r="E47" s="29">
        <v>33.575499999999998</v>
      </c>
      <c r="F47" s="28">
        <f t="shared" si="0"/>
        <v>-47.005699999999997</v>
      </c>
      <c r="G47" s="12">
        <f t="shared" si="5"/>
        <v>-0.58333333333333337</v>
      </c>
      <c r="H47" s="13"/>
    </row>
    <row r="48" spans="1:8" s="2" customFormat="1" ht="37.5">
      <c r="A48" s="3" t="s">
        <v>38</v>
      </c>
      <c r="B48" s="4" t="s">
        <v>135</v>
      </c>
      <c r="C48" s="10" t="s">
        <v>79</v>
      </c>
      <c r="D48" s="27">
        <f>SUM(D50:D56)</f>
        <v>724.9895600000001</v>
      </c>
      <c r="E48" s="27">
        <f>SUM(E50:E56)</f>
        <v>279</v>
      </c>
      <c r="F48" s="28">
        <f t="shared" si="0"/>
        <v>-445.9895600000001</v>
      </c>
      <c r="G48" s="12">
        <f t="shared" si="5"/>
        <v>-0.61516687219606314</v>
      </c>
      <c r="H48" s="34"/>
    </row>
    <row r="49" spans="1:8">
      <c r="A49" s="17"/>
      <c r="B49" s="18" t="s">
        <v>77</v>
      </c>
      <c r="C49" s="5" t="s">
        <v>79</v>
      </c>
      <c r="D49" s="30"/>
      <c r="E49" s="29"/>
      <c r="F49" s="28"/>
      <c r="G49" s="12"/>
      <c r="H49" s="13"/>
    </row>
    <row r="50" spans="1:8">
      <c r="A50" s="17" t="s">
        <v>118</v>
      </c>
      <c r="B50" s="18" t="s">
        <v>136</v>
      </c>
      <c r="C50" s="5" t="s">
        <v>79</v>
      </c>
      <c r="D50" s="30">
        <v>23.32</v>
      </c>
      <c r="E50" s="29">
        <v>17</v>
      </c>
      <c r="F50" s="28">
        <f t="shared" si="0"/>
        <v>-6.32</v>
      </c>
      <c r="G50" s="12">
        <f t="shared" si="5"/>
        <v>-0.27101200686106347</v>
      </c>
      <c r="H50" s="13"/>
    </row>
    <row r="51" spans="1:8">
      <c r="A51" s="17" t="s">
        <v>120</v>
      </c>
      <c r="B51" s="18" t="s">
        <v>137</v>
      </c>
      <c r="C51" s="5" t="s">
        <v>79</v>
      </c>
      <c r="D51" s="30">
        <v>17.500600000000002</v>
      </c>
      <c r="E51" s="29">
        <v>60</v>
      </c>
      <c r="F51" s="28">
        <f t="shared" si="0"/>
        <v>42.499399999999994</v>
      </c>
      <c r="G51" s="12">
        <f t="shared" si="5"/>
        <v>2.4284538815812025</v>
      </c>
      <c r="H51" s="13"/>
    </row>
    <row r="52" spans="1:8">
      <c r="A52" s="17" t="s">
        <v>121</v>
      </c>
      <c r="B52" s="18" t="s">
        <v>99</v>
      </c>
      <c r="C52" s="5" t="s">
        <v>79</v>
      </c>
      <c r="D52" s="30">
        <v>23.341200000000001</v>
      </c>
      <c r="E52" s="29">
        <v>2</v>
      </c>
      <c r="F52" s="28">
        <f t="shared" si="0"/>
        <v>-21.341200000000001</v>
      </c>
      <c r="G52" s="12">
        <f t="shared" si="5"/>
        <v>-0.91431460250544105</v>
      </c>
      <c r="H52" s="13"/>
    </row>
    <row r="53" spans="1:8">
      <c r="A53" s="17" t="s">
        <v>122</v>
      </c>
      <c r="B53" s="18" t="s">
        <v>102</v>
      </c>
      <c r="C53" s="5" t="s">
        <v>79</v>
      </c>
      <c r="D53" s="30">
        <v>225.02956</v>
      </c>
      <c r="E53" s="29">
        <v>200</v>
      </c>
      <c r="F53" s="28">
        <f t="shared" si="0"/>
        <v>-25.029560000000004</v>
      </c>
      <c r="G53" s="12">
        <f t="shared" si="5"/>
        <v>-0.11122787601771075</v>
      </c>
      <c r="H53" s="13"/>
    </row>
    <row r="54" spans="1:8">
      <c r="A54" s="17" t="s">
        <v>123</v>
      </c>
      <c r="B54" s="18" t="s">
        <v>138</v>
      </c>
      <c r="C54" s="5" t="s">
        <v>79</v>
      </c>
      <c r="D54" s="30">
        <v>36.803200000000004</v>
      </c>
      <c r="E54" s="29">
        <v>0</v>
      </c>
      <c r="F54" s="28">
        <f t="shared" si="0"/>
        <v>-36.803200000000004</v>
      </c>
      <c r="G54" s="12">
        <f t="shared" si="5"/>
        <v>-1</v>
      </c>
      <c r="H54" s="13"/>
    </row>
    <row r="55" spans="1:8" ht="37.5">
      <c r="A55" s="17" t="s">
        <v>124</v>
      </c>
      <c r="B55" s="18" t="s">
        <v>139</v>
      </c>
      <c r="C55" s="5" t="s">
        <v>79</v>
      </c>
      <c r="D55" s="30">
        <v>177.285</v>
      </c>
      <c r="E55" s="29">
        <v>0</v>
      </c>
      <c r="F55" s="28">
        <f t="shared" si="0"/>
        <v>-177.285</v>
      </c>
      <c r="G55" s="12">
        <f t="shared" si="5"/>
        <v>-1</v>
      </c>
      <c r="H55" s="13"/>
    </row>
    <row r="56" spans="1:8" ht="56.25">
      <c r="A56" s="17" t="s">
        <v>140</v>
      </c>
      <c r="B56" s="18" t="s">
        <v>103</v>
      </c>
      <c r="C56" s="5" t="s">
        <v>79</v>
      </c>
      <c r="D56" s="30">
        <v>221.71</v>
      </c>
      <c r="E56" s="29">
        <v>0</v>
      </c>
      <c r="F56" s="28">
        <f t="shared" si="0"/>
        <v>-221.71</v>
      </c>
      <c r="G56" s="12"/>
      <c r="H56" s="13"/>
    </row>
    <row r="57" spans="1:8">
      <c r="A57" s="21" t="s">
        <v>39</v>
      </c>
      <c r="B57" s="22" t="s">
        <v>104</v>
      </c>
      <c r="C57" s="5" t="s">
        <v>79</v>
      </c>
      <c r="D57" s="27">
        <f>D35+D15</f>
        <v>29456.553439999996</v>
      </c>
      <c r="E57" s="32">
        <f>E35+E15</f>
        <v>11754.500166666667</v>
      </c>
      <c r="F57" s="28">
        <f t="shared" si="0"/>
        <v>-17702.053273333331</v>
      </c>
      <c r="G57" s="26">
        <f t="shared" si="5"/>
        <v>-0.60095466733372638</v>
      </c>
      <c r="H57" s="13"/>
    </row>
    <row r="58" spans="1:8">
      <c r="A58" s="21" t="s">
        <v>40</v>
      </c>
      <c r="B58" s="22" t="s">
        <v>105</v>
      </c>
      <c r="C58" s="5" t="s">
        <v>79</v>
      </c>
      <c r="D58" s="27">
        <f>D59-D57</f>
        <v>2900.0004243200019</v>
      </c>
      <c r="E58" s="32">
        <f>E59-E57</f>
        <v>-9270.5001666666667</v>
      </c>
      <c r="F58" s="28">
        <f>E58-D58</f>
        <v>-12170.500590986669</v>
      </c>
      <c r="G58" s="12">
        <f t="shared" si="5"/>
        <v>-4.196723727666499</v>
      </c>
      <c r="H58" s="13"/>
    </row>
    <row r="59" spans="1:8" ht="37.5">
      <c r="A59" s="21" t="s">
        <v>41</v>
      </c>
      <c r="B59" s="22" t="s">
        <v>106</v>
      </c>
      <c r="C59" s="5" t="s">
        <v>79</v>
      </c>
      <c r="D59" s="27">
        <v>32356.553864319998</v>
      </c>
      <c r="E59" s="32">
        <v>2484</v>
      </c>
      <c r="F59" s="28">
        <f t="shared" si="0"/>
        <v>-29872.553864319998</v>
      </c>
      <c r="G59" s="26">
        <f t="shared" si="5"/>
        <v>-0.92323039065235124</v>
      </c>
      <c r="H59" s="7" t="s">
        <v>132</v>
      </c>
    </row>
    <row r="60" spans="1:8" ht="56.25">
      <c r="A60" s="21" t="s">
        <v>43</v>
      </c>
      <c r="B60" s="22" t="s">
        <v>107</v>
      </c>
      <c r="C60" s="10"/>
      <c r="D60" s="27">
        <v>69532.839000000007</v>
      </c>
      <c r="E60" s="32">
        <v>4777.2700000000004</v>
      </c>
      <c r="F60" s="28">
        <f t="shared" si="0"/>
        <v>-64755.569000000003</v>
      </c>
      <c r="G60" s="26">
        <f t="shared" si="5"/>
        <v>-0.93129476562865487</v>
      </c>
      <c r="H60" s="7" t="s">
        <v>131</v>
      </c>
    </row>
    <row r="61" spans="1:8">
      <c r="A61" s="87" t="s">
        <v>45</v>
      </c>
      <c r="B61" s="98" t="s">
        <v>108</v>
      </c>
      <c r="C61" s="5" t="s">
        <v>47</v>
      </c>
      <c r="D61" s="30"/>
      <c r="E61" s="28"/>
      <c r="F61" s="28"/>
      <c r="G61" s="12"/>
      <c r="H61" s="13"/>
    </row>
    <row r="62" spans="1:8">
      <c r="A62" s="89"/>
      <c r="B62" s="99"/>
      <c r="C62" s="5" t="s">
        <v>109</v>
      </c>
      <c r="D62" s="30"/>
      <c r="E62" s="28"/>
      <c r="F62" s="28"/>
      <c r="G62" s="12"/>
      <c r="H62" s="13"/>
    </row>
    <row r="63" spans="1:8">
      <c r="A63" s="3" t="s">
        <v>48</v>
      </c>
      <c r="B63" s="4" t="s">
        <v>110</v>
      </c>
      <c r="C63" s="19" t="s">
        <v>50</v>
      </c>
      <c r="D63" s="27">
        <f>D59/D60</f>
        <v>0.46534205031265868</v>
      </c>
      <c r="E63" s="28">
        <v>0.46534205031265868</v>
      </c>
      <c r="F63" s="28">
        <f t="shared" ref="F63" si="6">E63-D63</f>
        <v>0</v>
      </c>
      <c r="G63" s="11">
        <f t="shared" si="5"/>
        <v>0</v>
      </c>
      <c r="H63" s="7"/>
    </row>
    <row r="65" spans="1:8">
      <c r="A65" s="6" t="s">
        <v>141</v>
      </c>
      <c r="B65" s="6"/>
    </row>
    <row r="66" spans="1:8">
      <c r="A66" s="90" t="s">
        <v>142</v>
      </c>
      <c r="B66" s="90"/>
      <c r="C66" s="90"/>
      <c r="D66" s="90"/>
      <c r="E66" s="90"/>
      <c r="F66" s="90"/>
      <c r="G66" s="90"/>
      <c r="H66" s="90"/>
    </row>
    <row r="67" spans="1:8">
      <c r="A67" s="90" t="s">
        <v>126</v>
      </c>
      <c r="B67" s="90"/>
      <c r="C67" s="90"/>
      <c r="D67" s="90"/>
      <c r="E67" s="90"/>
      <c r="F67" s="90"/>
      <c r="G67" s="90"/>
      <c r="H67" s="90"/>
    </row>
    <row r="68" spans="1:8">
      <c r="A68" s="90" t="s">
        <v>143</v>
      </c>
      <c r="B68" s="90"/>
      <c r="C68" s="90"/>
      <c r="D68" s="90"/>
      <c r="E68" s="90"/>
      <c r="F68" s="90"/>
      <c r="G68" s="90"/>
      <c r="H68" s="90"/>
    </row>
    <row r="69" spans="1:8">
      <c r="A69" s="9"/>
      <c r="B69" s="9"/>
      <c r="C69" s="9"/>
      <c r="D69" s="9"/>
      <c r="E69" s="9"/>
      <c r="F69" s="9"/>
      <c r="G69" s="9"/>
      <c r="H69" s="9"/>
    </row>
    <row r="70" spans="1:8">
      <c r="A70" s="9"/>
      <c r="B70" s="9"/>
      <c r="C70" s="9"/>
      <c r="D70" s="9"/>
      <c r="E70" s="9"/>
      <c r="F70" s="9"/>
      <c r="G70" s="9"/>
      <c r="H70" s="9"/>
    </row>
    <row r="71" spans="1:8">
      <c r="A71" s="9"/>
      <c r="B71" s="9"/>
      <c r="C71" s="9"/>
      <c r="D71" s="9"/>
      <c r="E71" s="9"/>
      <c r="F71" s="9"/>
      <c r="G71" s="9"/>
      <c r="H71" s="9"/>
    </row>
    <row r="73" spans="1:8">
      <c r="B73" s="2" t="s">
        <v>144</v>
      </c>
      <c r="E73" s="2" t="s">
        <v>128</v>
      </c>
    </row>
    <row r="74" spans="1:8">
      <c r="B74" s="2"/>
      <c r="C74" s="2"/>
      <c r="D74" s="2"/>
      <c r="E74" s="2"/>
    </row>
    <row r="75" spans="1:8">
      <c r="B75" s="2" t="s">
        <v>111</v>
      </c>
      <c r="D75" s="2"/>
      <c r="E75" s="2" t="s">
        <v>129</v>
      </c>
    </row>
  </sheetData>
  <mergeCells count="19">
    <mergeCell ref="A8:B8"/>
    <mergeCell ref="F1:H1"/>
    <mergeCell ref="F2:H2"/>
    <mergeCell ref="A4:H4"/>
    <mergeCell ref="A5:H5"/>
    <mergeCell ref="A6:H6"/>
    <mergeCell ref="A9:B9"/>
    <mergeCell ref="A12:A14"/>
    <mergeCell ref="B12:B14"/>
    <mergeCell ref="C12:C14"/>
    <mergeCell ref="D12:D14"/>
    <mergeCell ref="A68:H68"/>
    <mergeCell ref="F12:G13"/>
    <mergeCell ref="H12:H14"/>
    <mergeCell ref="A61:A62"/>
    <mergeCell ref="B61:B62"/>
    <mergeCell ref="A66:H66"/>
    <mergeCell ref="A67:H67"/>
    <mergeCell ref="E12:E1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="80" zoomScaleNormal="80" workbookViewId="0">
      <selection activeCell="E56" sqref="E56"/>
    </sheetView>
  </sheetViews>
  <sheetFormatPr defaultRowHeight="15.75"/>
  <cols>
    <col min="1" max="1" width="7.5703125" style="45" customWidth="1"/>
    <col min="2" max="2" width="41.85546875" style="45" customWidth="1"/>
    <col min="3" max="3" width="11.7109375" style="45" customWidth="1"/>
    <col min="4" max="4" width="16.85546875" style="45" customWidth="1"/>
    <col min="5" max="5" width="16.140625" style="45" customWidth="1"/>
    <col min="6" max="6" width="14" style="45" customWidth="1"/>
    <col min="7" max="7" width="9.28515625" style="45" customWidth="1"/>
    <col min="8" max="8" width="50.7109375" style="45" customWidth="1"/>
    <col min="9" max="16384" width="9.140625" style="45"/>
  </cols>
  <sheetData>
    <row r="1" spans="1:8" ht="18.75">
      <c r="A1" s="71"/>
      <c r="B1" s="71"/>
      <c r="C1" s="71"/>
      <c r="D1" s="44"/>
      <c r="E1" s="75" t="s">
        <v>57</v>
      </c>
      <c r="F1" s="75"/>
      <c r="G1" s="75"/>
      <c r="H1" s="75"/>
    </row>
    <row r="2" spans="1:8" ht="74.25" customHeight="1">
      <c r="A2" s="72"/>
      <c r="B2" s="72"/>
      <c r="C2" s="72"/>
      <c r="D2" s="46"/>
      <c r="E2" s="81" t="s">
        <v>58</v>
      </c>
      <c r="F2" s="81"/>
      <c r="G2" s="81"/>
      <c r="H2" s="81"/>
    </row>
    <row r="3" spans="1:8">
      <c r="A3" s="72"/>
      <c r="B3" s="72"/>
      <c r="C3" s="72"/>
      <c r="D3" s="46"/>
      <c r="E3" s="46"/>
      <c r="F3" s="46"/>
    </row>
    <row r="4" spans="1:8" ht="18.75">
      <c r="A4" s="78" t="s">
        <v>59</v>
      </c>
      <c r="B4" s="78"/>
      <c r="C4" s="78"/>
      <c r="D4" s="78"/>
      <c r="E4" s="78"/>
      <c r="F4" s="78"/>
      <c r="G4" s="78"/>
      <c r="H4" s="78"/>
    </row>
    <row r="5" spans="1:8" ht="51" customHeight="1">
      <c r="A5" s="76" t="s">
        <v>307</v>
      </c>
      <c r="B5" s="76"/>
      <c r="C5" s="76"/>
      <c r="D5" s="76"/>
      <c r="E5" s="76"/>
      <c r="F5" s="76"/>
      <c r="G5" s="76"/>
      <c r="H5" s="76"/>
    </row>
    <row r="6" spans="1:8" ht="18.75">
      <c r="A6" s="76" t="s">
        <v>146</v>
      </c>
      <c r="B6" s="76"/>
      <c r="C6" s="76"/>
      <c r="D6" s="76"/>
      <c r="E6" s="76"/>
      <c r="F6" s="76"/>
      <c r="G6" s="76"/>
      <c r="H6" s="76"/>
    </row>
    <row r="7" spans="1:8" ht="18.75">
      <c r="A7" s="77" t="s">
        <v>56</v>
      </c>
      <c r="B7" s="77"/>
      <c r="C7" s="39"/>
      <c r="D7" s="39"/>
      <c r="E7" s="39"/>
      <c r="F7" s="39"/>
      <c r="G7" s="39"/>
      <c r="H7" s="39"/>
    </row>
    <row r="8" spans="1:8" ht="18.75">
      <c r="A8" s="77" t="s">
        <v>60</v>
      </c>
      <c r="B8" s="77"/>
      <c r="C8" s="39"/>
      <c r="D8" s="39"/>
      <c r="E8" s="39"/>
      <c r="F8" s="39"/>
      <c r="G8" s="39"/>
      <c r="H8" s="39"/>
    </row>
    <row r="9" spans="1:8" ht="1.5" customHeight="1">
      <c r="A9" s="72"/>
      <c r="B9" s="72"/>
      <c r="C9" s="72"/>
      <c r="D9" s="46"/>
      <c r="E9" s="46"/>
      <c r="F9" s="46"/>
    </row>
    <row r="10" spans="1:8">
      <c r="A10" s="105" t="s">
        <v>149</v>
      </c>
      <c r="B10" s="105" t="s">
        <v>170</v>
      </c>
      <c r="C10" s="105" t="s">
        <v>171</v>
      </c>
      <c r="D10" s="105" t="s">
        <v>300</v>
      </c>
      <c r="E10" s="105" t="s">
        <v>51</v>
      </c>
      <c r="F10" s="103" t="s">
        <v>53</v>
      </c>
      <c r="G10" s="104"/>
      <c r="H10" s="105" t="s">
        <v>52</v>
      </c>
    </row>
    <row r="11" spans="1:8" ht="62.25" customHeight="1">
      <c r="A11" s="106"/>
      <c r="B11" s="106"/>
      <c r="C11" s="106"/>
      <c r="D11" s="106"/>
      <c r="E11" s="106"/>
      <c r="F11" s="47" t="s">
        <v>55</v>
      </c>
      <c r="G11" s="70" t="s">
        <v>54</v>
      </c>
      <c r="H11" s="106"/>
    </row>
    <row r="12" spans="1:8" ht="31.5">
      <c r="A12" s="48" t="s">
        <v>172</v>
      </c>
      <c r="B12" s="49" t="s">
        <v>173</v>
      </c>
      <c r="C12" s="48" t="s">
        <v>174</v>
      </c>
      <c r="D12" s="50">
        <f>D13+D22+D28+D29+D33</f>
        <v>1179002.831</v>
      </c>
      <c r="E12" s="50">
        <f>E13+E22+E28+E29+E33</f>
        <v>475873.33199999999</v>
      </c>
      <c r="F12" s="50">
        <f>D12-E12</f>
        <v>703129.49900000007</v>
      </c>
      <c r="G12" s="50">
        <f>E12/D12%</f>
        <v>40.362357026435333</v>
      </c>
      <c r="H12" s="50"/>
    </row>
    <row r="13" spans="1:8">
      <c r="A13" s="47">
        <v>1</v>
      </c>
      <c r="B13" s="49" t="s">
        <v>2</v>
      </c>
      <c r="C13" s="47" t="s">
        <v>175</v>
      </c>
      <c r="D13" s="50">
        <f t="shared" ref="D13:E13" si="0">D15</f>
        <v>26748.280000000002</v>
      </c>
      <c r="E13" s="50">
        <f t="shared" si="0"/>
        <v>16721.779000000002</v>
      </c>
      <c r="F13" s="50">
        <f t="shared" ref="F13:F74" si="1">D13-E13</f>
        <v>10026.501</v>
      </c>
      <c r="G13" s="50">
        <f t="shared" ref="G13:G74" si="2">E13/D13%</f>
        <v>62.515343042618078</v>
      </c>
      <c r="H13" s="50"/>
    </row>
    <row r="14" spans="1:8">
      <c r="A14" s="47"/>
      <c r="B14" s="41" t="s">
        <v>10</v>
      </c>
      <c r="C14" s="48"/>
      <c r="D14" s="42"/>
      <c r="E14" s="60"/>
      <c r="F14" s="42"/>
      <c r="G14" s="42"/>
      <c r="H14" s="42"/>
    </row>
    <row r="15" spans="1:8">
      <c r="A15" s="51" t="s">
        <v>3</v>
      </c>
      <c r="B15" s="41" t="s">
        <v>168</v>
      </c>
      <c r="C15" s="48" t="s">
        <v>175</v>
      </c>
      <c r="D15" s="42">
        <f t="shared" ref="D15" si="3">D17+D18+D19+D20+D21</f>
        <v>26748.280000000002</v>
      </c>
      <c r="E15" s="73">
        <f>E17+E18+E19+E20+E21</f>
        <v>16721.779000000002</v>
      </c>
      <c r="F15" s="42">
        <f t="shared" si="1"/>
        <v>10026.501</v>
      </c>
      <c r="G15" s="42">
        <f t="shared" si="2"/>
        <v>62.515343042618078</v>
      </c>
      <c r="H15" s="42" t="s">
        <v>147</v>
      </c>
    </row>
    <row r="16" spans="1:8">
      <c r="A16" s="52" t="s">
        <v>4</v>
      </c>
      <c r="B16" s="41" t="s">
        <v>169</v>
      </c>
      <c r="C16" s="47" t="s">
        <v>175</v>
      </c>
      <c r="D16" s="62"/>
      <c r="E16" s="47"/>
      <c r="F16" s="42"/>
      <c r="G16" s="42"/>
      <c r="H16" s="42" t="s">
        <v>147</v>
      </c>
    </row>
    <row r="17" spans="1:8">
      <c r="A17" s="52" t="s">
        <v>6</v>
      </c>
      <c r="B17" s="40" t="s">
        <v>163</v>
      </c>
      <c r="C17" s="47" t="s">
        <v>175</v>
      </c>
      <c r="D17" s="42">
        <v>1773.3</v>
      </c>
      <c r="E17" s="73">
        <v>490.43799999999999</v>
      </c>
      <c r="F17" s="42">
        <f t="shared" si="1"/>
        <v>1282.8620000000001</v>
      </c>
      <c r="G17" s="42">
        <f t="shared" si="2"/>
        <v>27.656798060113911</v>
      </c>
      <c r="H17" s="42" t="s">
        <v>147</v>
      </c>
    </row>
    <row r="18" spans="1:8">
      <c r="A18" s="52" t="s">
        <v>7</v>
      </c>
      <c r="B18" s="41" t="s">
        <v>164</v>
      </c>
      <c r="C18" s="47" t="s">
        <v>175</v>
      </c>
      <c r="D18" s="42">
        <v>4194.01</v>
      </c>
      <c r="E18" s="73">
        <v>1554.1890000000001</v>
      </c>
      <c r="F18" s="42">
        <f t="shared" si="1"/>
        <v>2639.8209999999999</v>
      </c>
      <c r="G18" s="42">
        <f t="shared" si="2"/>
        <v>37.057350840842062</v>
      </c>
      <c r="H18" s="42" t="s">
        <v>147</v>
      </c>
    </row>
    <row r="19" spans="1:8">
      <c r="A19" s="52" t="s">
        <v>166</v>
      </c>
      <c r="B19" s="41" t="s">
        <v>5</v>
      </c>
      <c r="C19" s="47" t="s">
        <v>175</v>
      </c>
      <c r="D19" s="42">
        <v>15439.34</v>
      </c>
      <c r="E19" s="73">
        <v>10714.4</v>
      </c>
      <c r="F19" s="42">
        <f t="shared" si="1"/>
        <v>4724.9400000000005</v>
      </c>
      <c r="G19" s="42">
        <f t="shared" si="2"/>
        <v>69.396748824755448</v>
      </c>
      <c r="H19" s="42" t="s">
        <v>147</v>
      </c>
    </row>
    <row r="20" spans="1:8">
      <c r="A20" s="52" t="s">
        <v>167</v>
      </c>
      <c r="B20" s="41" t="s">
        <v>115</v>
      </c>
      <c r="C20" s="47" t="s">
        <v>175</v>
      </c>
      <c r="D20" s="42">
        <v>2790.95</v>
      </c>
      <c r="E20" s="73">
        <v>1482.182</v>
      </c>
      <c r="F20" s="42">
        <f t="shared" si="1"/>
        <v>1308.7679999999998</v>
      </c>
      <c r="G20" s="42">
        <f t="shared" si="2"/>
        <v>53.106719934072629</v>
      </c>
      <c r="H20" s="42" t="s">
        <v>147</v>
      </c>
    </row>
    <row r="21" spans="1:8">
      <c r="A21" s="52" t="s">
        <v>176</v>
      </c>
      <c r="B21" s="41" t="s">
        <v>165</v>
      </c>
      <c r="C21" s="47" t="s">
        <v>175</v>
      </c>
      <c r="D21" s="42">
        <v>2550.6799999999998</v>
      </c>
      <c r="E21" s="47">
        <v>2480.5700000000002</v>
      </c>
      <c r="F21" s="42">
        <f t="shared" si="1"/>
        <v>70.109999999999673</v>
      </c>
      <c r="G21" s="42">
        <f t="shared" si="2"/>
        <v>97.251321216303111</v>
      </c>
      <c r="H21" s="42" t="s">
        <v>147</v>
      </c>
    </row>
    <row r="22" spans="1:8">
      <c r="A22" s="54">
        <v>2</v>
      </c>
      <c r="B22" s="49" t="s">
        <v>9</v>
      </c>
      <c r="C22" s="48" t="s">
        <v>175</v>
      </c>
      <c r="D22" s="50">
        <f>D24+D25+D26</f>
        <v>614122.79</v>
      </c>
      <c r="E22" s="50">
        <f>E24+E25+E26</f>
        <v>249701.56</v>
      </c>
      <c r="F22" s="50">
        <f t="shared" si="1"/>
        <v>364421.23000000004</v>
      </c>
      <c r="G22" s="50">
        <f t="shared" si="2"/>
        <v>40.659875201830559</v>
      </c>
      <c r="H22" s="50"/>
    </row>
    <row r="23" spans="1:8">
      <c r="A23" s="43"/>
      <c r="B23" s="41" t="s">
        <v>10</v>
      </c>
      <c r="C23" s="47"/>
      <c r="D23" s="62"/>
      <c r="E23" s="47"/>
      <c r="F23" s="42"/>
      <c r="G23" s="42"/>
      <c r="H23" s="43"/>
    </row>
    <row r="24" spans="1:8">
      <c r="A24" s="43" t="s">
        <v>11</v>
      </c>
      <c r="B24" s="55" t="s">
        <v>177</v>
      </c>
      <c r="C24" s="43" t="s">
        <v>175</v>
      </c>
      <c r="D24" s="42">
        <v>573865.88</v>
      </c>
      <c r="E24" s="42">
        <v>235155.62599999999</v>
      </c>
      <c r="F24" s="42">
        <f t="shared" si="1"/>
        <v>338710.25400000002</v>
      </c>
      <c r="G24" s="42">
        <f t="shared" si="2"/>
        <v>40.97745382597062</v>
      </c>
      <c r="H24" s="42" t="s">
        <v>147</v>
      </c>
    </row>
    <row r="25" spans="1:8">
      <c r="A25" s="62" t="s">
        <v>12</v>
      </c>
      <c r="B25" s="41" t="s">
        <v>179</v>
      </c>
      <c r="C25" s="47" t="s">
        <v>175</v>
      </c>
      <c r="D25" s="42">
        <v>22007.11</v>
      </c>
      <c r="E25" s="73">
        <v>9180.1659999999993</v>
      </c>
      <c r="F25" s="42">
        <f t="shared" si="1"/>
        <v>12826.944000000001</v>
      </c>
      <c r="G25" s="42">
        <f t="shared" si="2"/>
        <v>41.714545889941931</v>
      </c>
      <c r="H25" s="42" t="s">
        <v>147</v>
      </c>
    </row>
    <row r="26" spans="1:8">
      <c r="A26" s="62" t="s">
        <v>178</v>
      </c>
      <c r="B26" s="41" t="s">
        <v>181</v>
      </c>
      <c r="C26" s="47" t="s">
        <v>175</v>
      </c>
      <c r="D26" s="42">
        <v>18249.8</v>
      </c>
      <c r="E26" s="73">
        <v>5365.768</v>
      </c>
      <c r="F26" s="42">
        <f t="shared" si="1"/>
        <v>12884.031999999999</v>
      </c>
      <c r="G26" s="42">
        <f t="shared" si="2"/>
        <v>29.401790704555669</v>
      </c>
      <c r="H26" s="42" t="s">
        <v>147</v>
      </c>
    </row>
    <row r="27" spans="1:8">
      <c r="A27" s="62" t="s">
        <v>180</v>
      </c>
      <c r="B27" s="41" t="s">
        <v>304</v>
      </c>
      <c r="C27" s="47"/>
      <c r="D27" s="42"/>
      <c r="E27" s="47">
        <v>3343.817</v>
      </c>
      <c r="F27" s="42">
        <f t="shared" si="1"/>
        <v>-3343.817</v>
      </c>
      <c r="G27" s="42"/>
      <c r="H27" s="53" t="s">
        <v>306</v>
      </c>
    </row>
    <row r="28" spans="1:8">
      <c r="A28" s="54">
        <v>3</v>
      </c>
      <c r="B28" s="56" t="s">
        <v>14</v>
      </c>
      <c r="C28" s="47" t="s">
        <v>175</v>
      </c>
      <c r="D28" s="50">
        <v>43681.75</v>
      </c>
      <c r="E28" s="60">
        <v>41587.39</v>
      </c>
      <c r="F28" s="50">
        <f t="shared" si="1"/>
        <v>2094.3600000000006</v>
      </c>
      <c r="G28" s="50">
        <f t="shared" si="2"/>
        <v>95.205411871090334</v>
      </c>
      <c r="H28" s="50"/>
    </row>
    <row r="29" spans="1:8">
      <c r="A29" s="54">
        <v>4</v>
      </c>
      <c r="B29" s="49" t="s">
        <v>16</v>
      </c>
      <c r="C29" s="47" t="s">
        <v>175</v>
      </c>
      <c r="D29" s="50">
        <f>D31+D32</f>
        <v>481657</v>
      </c>
      <c r="E29" s="60">
        <f>E31+E32</f>
        <v>166060.712</v>
      </c>
      <c r="F29" s="50">
        <f t="shared" si="1"/>
        <v>315596.288</v>
      </c>
      <c r="G29" s="50">
        <f t="shared" si="2"/>
        <v>34.476964312778598</v>
      </c>
      <c r="H29" s="50"/>
    </row>
    <row r="30" spans="1:8">
      <c r="A30" s="43"/>
      <c r="B30" s="41" t="s">
        <v>10</v>
      </c>
      <c r="C30" s="47"/>
      <c r="D30" s="42"/>
      <c r="E30" s="47"/>
      <c r="F30" s="42">
        <f t="shared" si="1"/>
        <v>0</v>
      </c>
      <c r="G30" s="42"/>
      <c r="H30" s="42"/>
    </row>
    <row r="31" spans="1:8" ht="47.25">
      <c r="A31" s="43" t="s">
        <v>17</v>
      </c>
      <c r="B31" s="41" t="s">
        <v>182</v>
      </c>
      <c r="C31" s="47" t="s">
        <v>175</v>
      </c>
      <c r="D31" s="42">
        <v>273305</v>
      </c>
      <c r="E31" s="42">
        <v>99016.721999999994</v>
      </c>
      <c r="F31" s="42">
        <f t="shared" si="1"/>
        <v>174288.27799999999</v>
      </c>
      <c r="G31" s="42">
        <f t="shared" si="2"/>
        <v>36.229385485080769</v>
      </c>
      <c r="H31" s="42"/>
    </row>
    <row r="32" spans="1:8">
      <c r="A32" s="43" t="s">
        <v>183</v>
      </c>
      <c r="B32" s="41" t="s">
        <v>184</v>
      </c>
      <c r="C32" s="47" t="s">
        <v>175</v>
      </c>
      <c r="D32" s="42">
        <v>208352</v>
      </c>
      <c r="E32" s="73">
        <v>67043.990000000005</v>
      </c>
      <c r="F32" s="42">
        <f t="shared" si="1"/>
        <v>141308.01</v>
      </c>
      <c r="G32" s="42">
        <f t="shared" si="2"/>
        <v>32.178232030410079</v>
      </c>
      <c r="H32" s="42"/>
    </row>
    <row r="33" spans="1:8">
      <c r="A33" s="54">
        <v>5</v>
      </c>
      <c r="B33" s="49" t="s">
        <v>18</v>
      </c>
      <c r="C33" s="48" t="s">
        <v>175</v>
      </c>
      <c r="D33" s="50">
        <f>D35+D36+D37+D38+D39+D40+D41+D42+D43+D44+D45</f>
        <v>12793.010999999999</v>
      </c>
      <c r="E33" s="50">
        <f>E35+E36+E37+E38+E39+E40+E41+E42+E43+E44+E45</f>
        <v>1801.8910000000003</v>
      </c>
      <c r="F33" s="50">
        <f t="shared" si="1"/>
        <v>10991.119999999999</v>
      </c>
      <c r="G33" s="50">
        <f t="shared" si="2"/>
        <v>14.084964047947746</v>
      </c>
      <c r="H33" s="50"/>
    </row>
    <row r="34" spans="1:8">
      <c r="A34" s="43"/>
      <c r="B34" s="41" t="s">
        <v>10</v>
      </c>
      <c r="C34" s="47"/>
      <c r="D34" s="62"/>
      <c r="E34" s="47"/>
      <c r="F34" s="42">
        <f t="shared" si="1"/>
        <v>0</v>
      </c>
      <c r="G34" s="42"/>
      <c r="H34" s="43"/>
    </row>
    <row r="35" spans="1:8" ht="47.25">
      <c r="A35" s="57" t="s">
        <v>185</v>
      </c>
      <c r="B35" s="41" t="s">
        <v>186</v>
      </c>
      <c r="C35" s="43" t="s">
        <v>175</v>
      </c>
      <c r="D35" s="42">
        <v>22.05</v>
      </c>
      <c r="E35" s="62"/>
      <c r="F35" s="42">
        <f t="shared" si="1"/>
        <v>22.05</v>
      </c>
      <c r="G35" s="42">
        <f t="shared" si="2"/>
        <v>0</v>
      </c>
      <c r="H35" s="42" t="s">
        <v>148</v>
      </c>
    </row>
    <row r="36" spans="1:8" ht="31.5">
      <c r="A36" s="47" t="s">
        <v>187</v>
      </c>
      <c r="B36" s="41" t="s">
        <v>188</v>
      </c>
      <c r="C36" s="47" t="s">
        <v>175</v>
      </c>
      <c r="D36" s="42">
        <v>289.03100000000001</v>
      </c>
      <c r="E36" s="47"/>
      <c r="F36" s="42">
        <f t="shared" si="1"/>
        <v>289.03100000000001</v>
      </c>
      <c r="G36" s="42">
        <f t="shared" si="2"/>
        <v>0</v>
      </c>
      <c r="H36" s="42" t="s">
        <v>148</v>
      </c>
    </row>
    <row r="37" spans="1:8">
      <c r="A37" s="47" t="s">
        <v>189</v>
      </c>
      <c r="B37" s="40" t="s">
        <v>190</v>
      </c>
      <c r="C37" s="47" t="s">
        <v>175</v>
      </c>
      <c r="D37" s="53"/>
      <c r="E37" s="47"/>
      <c r="F37" s="42"/>
      <c r="G37" s="42"/>
      <c r="H37" s="53"/>
    </row>
    <row r="38" spans="1:8">
      <c r="A38" s="47" t="s">
        <v>191</v>
      </c>
      <c r="B38" s="41" t="s">
        <v>192</v>
      </c>
      <c r="C38" s="47" t="s">
        <v>175</v>
      </c>
      <c r="D38" s="42"/>
      <c r="E38" s="47"/>
      <c r="F38" s="42"/>
      <c r="G38" s="42"/>
      <c r="H38" s="42"/>
    </row>
    <row r="39" spans="1:8">
      <c r="A39" s="47" t="s">
        <v>193</v>
      </c>
      <c r="B39" s="41" t="s">
        <v>194</v>
      </c>
      <c r="C39" s="47" t="s">
        <v>175</v>
      </c>
      <c r="D39" s="53"/>
      <c r="E39" s="47"/>
      <c r="F39" s="42"/>
      <c r="G39" s="42"/>
      <c r="H39" s="42"/>
    </row>
    <row r="40" spans="1:8">
      <c r="A40" s="58" t="s">
        <v>195</v>
      </c>
      <c r="B40" s="41" t="s">
        <v>196</v>
      </c>
      <c r="C40" s="47" t="s">
        <v>175</v>
      </c>
      <c r="D40" s="53"/>
      <c r="E40" s="47"/>
      <c r="F40" s="42"/>
      <c r="G40" s="42"/>
      <c r="H40" s="42"/>
    </row>
    <row r="41" spans="1:8">
      <c r="A41" s="43" t="s">
        <v>197</v>
      </c>
      <c r="B41" s="40" t="s">
        <v>198</v>
      </c>
      <c r="C41" s="43" t="s">
        <v>175</v>
      </c>
      <c r="D41" s="42"/>
      <c r="E41" s="62"/>
      <c r="F41" s="42"/>
      <c r="G41" s="42"/>
      <c r="H41" s="42"/>
    </row>
    <row r="42" spans="1:8">
      <c r="A42" s="43" t="s">
        <v>199</v>
      </c>
      <c r="B42" s="55" t="s">
        <v>114</v>
      </c>
      <c r="C42" s="47" t="s">
        <v>175</v>
      </c>
      <c r="D42" s="42">
        <v>1890.31</v>
      </c>
      <c r="E42" s="47"/>
      <c r="F42" s="42">
        <f t="shared" si="1"/>
        <v>1890.31</v>
      </c>
      <c r="G42" s="42">
        <f t="shared" si="2"/>
        <v>0</v>
      </c>
      <c r="H42" s="42" t="s">
        <v>148</v>
      </c>
    </row>
    <row r="43" spans="1:8">
      <c r="A43" s="52" t="s">
        <v>200</v>
      </c>
      <c r="B43" s="41" t="s">
        <v>201</v>
      </c>
      <c r="C43" s="47" t="s">
        <v>175</v>
      </c>
      <c r="D43" s="42">
        <v>511.82</v>
      </c>
      <c r="E43" s="73">
        <v>84.597999999999999</v>
      </c>
      <c r="F43" s="42">
        <f t="shared" si="1"/>
        <v>427.22199999999998</v>
      </c>
      <c r="G43" s="42">
        <f t="shared" si="2"/>
        <v>16.528857801570865</v>
      </c>
      <c r="H43" s="42" t="s">
        <v>147</v>
      </c>
    </row>
    <row r="44" spans="1:8" ht="31.5">
      <c r="A44" s="43" t="s">
        <v>202</v>
      </c>
      <c r="B44" s="40" t="s">
        <v>203</v>
      </c>
      <c r="C44" s="43" t="s">
        <v>175</v>
      </c>
      <c r="D44" s="42">
        <v>6228.32</v>
      </c>
      <c r="E44" s="42">
        <v>110.745</v>
      </c>
      <c r="F44" s="42">
        <f t="shared" si="1"/>
        <v>6117.5749999999998</v>
      </c>
      <c r="G44" s="42">
        <f t="shared" si="2"/>
        <v>1.7780878310684103</v>
      </c>
      <c r="H44" s="42" t="s">
        <v>147</v>
      </c>
    </row>
    <row r="45" spans="1:8" ht="31.5">
      <c r="A45" s="47" t="s">
        <v>204</v>
      </c>
      <c r="B45" s="49" t="s">
        <v>205</v>
      </c>
      <c r="C45" s="47" t="s">
        <v>175</v>
      </c>
      <c r="D45" s="50">
        <f>D46+D47+D48+D49+D50+D52+D53+D54</f>
        <v>3851.48</v>
      </c>
      <c r="E45" s="50">
        <f>E46+E47+E48+E49+E50+E52+E53+E54</f>
        <v>1606.5480000000002</v>
      </c>
      <c r="F45" s="50">
        <f t="shared" si="1"/>
        <v>2244.9319999999998</v>
      </c>
      <c r="G45" s="50">
        <f t="shared" si="2"/>
        <v>41.712484551393239</v>
      </c>
      <c r="H45" s="50"/>
    </row>
    <row r="46" spans="1:8" ht="15.75" customHeight="1">
      <c r="A46" s="58" t="s">
        <v>206</v>
      </c>
      <c r="B46" s="41" t="s">
        <v>207</v>
      </c>
      <c r="C46" s="47" t="s">
        <v>175</v>
      </c>
      <c r="D46" s="42">
        <v>486.3</v>
      </c>
      <c r="E46" s="73">
        <v>420</v>
      </c>
      <c r="F46" s="42">
        <f t="shared" si="1"/>
        <v>66.300000000000011</v>
      </c>
      <c r="G46" s="42">
        <f t="shared" si="2"/>
        <v>86.366440468846378</v>
      </c>
      <c r="H46" s="42" t="s">
        <v>147</v>
      </c>
    </row>
    <row r="47" spans="1:8">
      <c r="A47" s="47" t="s">
        <v>208</v>
      </c>
      <c r="B47" s="41" t="s">
        <v>209</v>
      </c>
      <c r="C47" s="47" t="s">
        <v>175</v>
      </c>
      <c r="D47" s="42">
        <v>2519.1999999999998</v>
      </c>
      <c r="E47" s="73">
        <v>980.83299999999997</v>
      </c>
      <c r="F47" s="42">
        <f t="shared" si="1"/>
        <v>1538.3669999999997</v>
      </c>
      <c r="G47" s="42">
        <f t="shared" si="2"/>
        <v>38.93430454112417</v>
      </c>
      <c r="H47" s="42" t="s">
        <v>147</v>
      </c>
    </row>
    <row r="48" spans="1:8">
      <c r="A48" s="47" t="s">
        <v>210</v>
      </c>
      <c r="B48" s="41" t="s">
        <v>211</v>
      </c>
      <c r="C48" s="47" t="s">
        <v>175</v>
      </c>
      <c r="D48" s="42">
        <v>135.97999999999999</v>
      </c>
      <c r="E48" s="47"/>
      <c r="F48" s="42">
        <f t="shared" si="1"/>
        <v>135.97999999999999</v>
      </c>
      <c r="G48" s="42">
        <f t="shared" si="2"/>
        <v>0</v>
      </c>
      <c r="H48" s="42" t="s">
        <v>148</v>
      </c>
    </row>
    <row r="49" spans="1:8">
      <c r="A49" s="47" t="s">
        <v>212</v>
      </c>
      <c r="B49" s="41" t="s">
        <v>213</v>
      </c>
      <c r="C49" s="47" t="s">
        <v>175</v>
      </c>
      <c r="D49" s="42">
        <v>80</v>
      </c>
      <c r="E49" s="73">
        <v>36.786000000000001</v>
      </c>
      <c r="F49" s="42">
        <f t="shared" si="1"/>
        <v>43.213999999999999</v>
      </c>
      <c r="G49" s="42">
        <f t="shared" si="2"/>
        <v>45.982500000000002</v>
      </c>
      <c r="H49" s="42" t="s">
        <v>147</v>
      </c>
    </row>
    <row r="50" spans="1:8">
      <c r="A50" s="47" t="s">
        <v>214</v>
      </c>
      <c r="B50" s="41" t="s">
        <v>125</v>
      </c>
      <c r="C50" s="47" t="s">
        <v>175</v>
      </c>
      <c r="D50" s="42">
        <v>630</v>
      </c>
      <c r="E50" s="73">
        <v>142.143</v>
      </c>
      <c r="F50" s="42">
        <f t="shared" si="1"/>
        <v>487.85699999999997</v>
      </c>
      <c r="G50" s="42">
        <f t="shared" si="2"/>
        <v>22.562380952380952</v>
      </c>
      <c r="H50" s="42" t="s">
        <v>147</v>
      </c>
    </row>
    <row r="51" spans="1:8">
      <c r="A51" s="58" t="s">
        <v>215</v>
      </c>
      <c r="B51" s="41" t="s">
        <v>216</v>
      </c>
      <c r="C51" s="47" t="s">
        <v>175</v>
      </c>
      <c r="D51" s="53"/>
      <c r="E51" s="47"/>
      <c r="F51" s="42"/>
      <c r="G51" s="42"/>
      <c r="H51" s="53"/>
    </row>
    <row r="52" spans="1:8">
      <c r="A52" s="47" t="s">
        <v>217</v>
      </c>
      <c r="B52" s="41" t="s">
        <v>218</v>
      </c>
      <c r="C52" s="47" t="s">
        <v>175</v>
      </c>
      <c r="D52" s="53"/>
      <c r="E52" s="47"/>
      <c r="F52" s="42"/>
      <c r="G52" s="42"/>
      <c r="H52" s="53"/>
    </row>
    <row r="53" spans="1:8">
      <c r="A53" s="47" t="s">
        <v>219</v>
      </c>
      <c r="B53" s="41" t="s">
        <v>119</v>
      </c>
      <c r="C53" s="47" t="s">
        <v>175</v>
      </c>
      <c r="D53" s="53"/>
      <c r="E53" s="47"/>
      <c r="F53" s="42"/>
      <c r="G53" s="42"/>
      <c r="H53" s="53"/>
    </row>
    <row r="54" spans="1:8">
      <c r="A54" s="47" t="s">
        <v>302</v>
      </c>
      <c r="B54" s="41" t="s">
        <v>303</v>
      </c>
      <c r="C54" s="47"/>
      <c r="D54" s="53"/>
      <c r="E54" s="73">
        <v>26.786000000000001</v>
      </c>
      <c r="F54" s="42">
        <f t="shared" si="1"/>
        <v>-26.786000000000001</v>
      </c>
      <c r="G54" s="42"/>
      <c r="H54" s="53" t="s">
        <v>306</v>
      </c>
    </row>
    <row r="55" spans="1:8">
      <c r="A55" s="48" t="s">
        <v>220</v>
      </c>
      <c r="B55" s="49" t="s">
        <v>24</v>
      </c>
      <c r="C55" s="48" t="s">
        <v>175</v>
      </c>
      <c r="D55" s="50">
        <f>D57</f>
        <v>109984.06999999998</v>
      </c>
      <c r="E55" s="50">
        <f>E57</f>
        <v>48464.797999999995</v>
      </c>
      <c r="F55" s="50">
        <f t="shared" si="1"/>
        <v>61519.271999999983</v>
      </c>
      <c r="G55" s="50">
        <f t="shared" si="2"/>
        <v>44.06528872772212</v>
      </c>
      <c r="H55" s="50"/>
    </row>
    <row r="56" spans="1:8">
      <c r="A56" s="47"/>
      <c r="B56" s="41" t="s">
        <v>10</v>
      </c>
      <c r="C56" s="47"/>
      <c r="D56" s="62"/>
      <c r="E56" s="47"/>
      <c r="F56" s="42">
        <f t="shared" si="1"/>
        <v>0</v>
      </c>
      <c r="G56" s="42"/>
      <c r="H56" s="43"/>
    </row>
    <row r="57" spans="1:8">
      <c r="A57" s="48">
        <v>6</v>
      </c>
      <c r="B57" s="49" t="s">
        <v>221</v>
      </c>
      <c r="C57" s="47" t="s">
        <v>175</v>
      </c>
      <c r="D57" s="42">
        <f>D59+D66+D67+D68+D69+D70+D71+D72+D73+D74+D75+D76+D77+D78+D79+D80+D88+D81</f>
        <v>109984.06999999998</v>
      </c>
      <c r="E57" s="42">
        <f>E59+E66+E67+E68+E69+E70+E71+E72+E73+E74+E75+E76+E77+E78+E79+E80+E88+E81</f>
        <v>48464.797999999995</v>
      </c>
      <c r="F57" s="42">
        <f t="shared" si="1"/>
        <v>61519.271999999983</v>
      </c>
      <c r="G57" s="42">
        <f t="shared" si="2"/>
        <v>44.06528872772212</v>
      </c>
      <c r="H57" s="42"/>
    </row>
    <row r="58" spans="1:8">
      <c r="A58" s="47"/>
      <c r="B58" s="41" t="s">
        <v>10</v>
      </c>
      <c r="C58" s="47"/>
      <c r="D58" s="62"/>
      <c r="E58" s="47"/>
      <c r="F58" s="42">
        <f t="shared" si="1"/>
        <v>0</v>
      </c>
      <c r="G58" s="42"/>
      <c r="H58" s="43"/>
    </row>
    <row r="59" spans="1:8">
      <c r="A59" s="51" t="s">
        <v>26</v>
      </c>
      <c r="B59" s="49" t="s">
        <v>168</v>
      </c>
      <c r="C59" s="47" t="s">
        <v>175</v>
      </c>
      <c r="D59" s="50">
        <f>D61+D62+D63+D64+D65</f>
        <v>5224.51</v>
      </c>
      <c r="E59" s="50">
        <f>E61+E62+E63+E64+E65</f>
        <v>1587.232</v>
      </c>
      <c r="F59" s="50">
        <f t="shared" si="1"/>
        <v>3637.2780000000002</v>
      </c>
      <c r="G59" s="50">
        <f t="shared" si="2"/>
        <v>30.38049501292944</v>
      </c>
      <c r="H59" s="50"/>
    </row>
    <row r="60" spans="1:8">
      <c r="A60" s="47"/>
      <c r="B60" s="41" t="s">
        <v>10</v>
      </c>
      <c r="C60" s="47"/>
      <c r="D60" s="62"/>
      <c r="E60" s="47"/>
      <c r="F60" s="42">
        <f t="shared" si="1"/>
        <v>0</v>
      </c>
      <c r="G60" s="42"/>
      <c r="H60" s="43"/>
    </row>
    <row r="61" spans="1:8">
      <c r="A61" s="58" t="s">
        <v>222</v>
      </c>
      <c r="B61" s="41" t="s">
        <v>163</v>
      </c>
      <c r="C61" s="47" t="s">
        <v>175</v>
      </c>
      <c r="D61" s="42">
        <v>322.68</v>
      </c>
      <c r="E61" s="73">
        <v>56.634</v>
      </c>
      <c r="F61" s="42">
        <f t="shared" si="1"/>
        <v>266.04599999999999</v>
      </c>
      <c r="G61" s="42">
        <f t="shared" si="2"/>
        <v>17.551134250650801</v>
      </c>
      <c r="H61" s="42" t="s">
        <v>147</v>
      </c>
    </row>
    <row r="62" spans="1:8">
      <c r="A62" s="47" t="s">
        <v>223</v>
      </c>
      <c r="B62" s="41" t="s">
        <v>164</v>
      </c>
      <c r="C62" s="47" t="s">
        <v>175</v>
      </c>
      <c r="D62" s="42">
        <v>391.94</v>
      </c>
      <c r="E62" s="47"/>
      <c r="F62" s="42">
        <f t="shared" si="1"/>
        <v>391.94</v>
      </c>
      <c r="G62" s="42">
        <f t="shared" si="2"/>
        <v>0</v>
      </c>
      <c r="H62" s="42" t="s">
        <v>148</v>
      </c>
    </row>
    <row r="63" spans="1:8">
      <c r="A63" s="58" t="s">
        <v>224</v>
      </c>
      <c r="B63" s="41" t="s">
        <v>5</v>
      </c>
      <c r="C63" s="47" t="s">
        <v>175</v>
      </c>
      <c r="D63" s="42">
        <v>3756.6</v>
      </c>
      <c r="E63" s="73">
        <v>1434.039</v>
      </c>
      <c r="F63" s="42">
        <f t="shared" si="1"/>
        <v>2322.5609999999997</v>
      </c>
      <c r="G63" s="42">
        <f t="shared" si="2"/>
        <v>38.1738540169302</v>
      </c>
      <c r="H63" s="42" t="s">
        <v>147</v>
      </c>
    </row>
    <row r="64" spans="1:8">
      <c r="A64" s="47" t="s">
        <v>225</v>
      </c>
      <c r="B64" s="41" t="s">
        <v>165</v>
      </c>
      <c r="C64" s="47" t="s">
        <v>175</v>
      </c>
      <c r="D64" s="42">
        <v>189.13</v>
      </c>
      <c r="E64" s="47"/>
      <c r="F64" s="42">
        <f t="shared" si="1"/>
        <v>189.13</v>
      </c>
      <c r="G64" s="42">
        <f t="shared" si="2"/>
        <v>0</v>
      </c>
      <c r="H64" s="42" t="s">
        <v>148</v>
      </c>
    </row>
    <row r="65" spans="1:8">
      <c r="A65" s="58" t="s">
        <v>226</v>
      </c>
      <c r="B65" s="41" t="s">
        <v>115</v>
      </c>
      <c r="C65" s="47" t="s">
        <v>175</v>
      </c>
      <c r="D65" s="42">
        <v>564.16</v>
      </c>
      <c r="E65" s="73">
        <v>96.558999999999997</v>
      </c>
      <c r="F65" s="42">
        <f t="shared" si="1"/>
        <v>467.601</v>
      </c>
      <c r="G65" s="42">
        <f t="shared" si="2"/>
        <v>17.115534600113445</v>
      </c>
      <c r="H65" s="42" t="s">
        <v>147</v>
      </c>
    </row>
    <row r="66" spans="1:8" ht="31.5">
      <c r="A66" s="59" t="s">
        <v>27</v>
      </c>
      <c r="B66" s="40" t="s">
        <v>227</v>
      </c>
      <c r="C66" s="47" t="s">
        <v>175</v>
      </c>
      <c r="D66" s="42">
        <v>69738.62</v>
      </c>
      <c r="E66" s="42">
        <v>31753.96</v>
      </c>
      <c r="F66" s="42">
        <f t="shared" si="1"/>
        <v>37984.659999999996</v>
      </c>
      <c r="G66" s="42">
        <f t="shared" si="2"/>
        <v>45.532819548192954</v>
      </c>
      <c r="H66" s="42" t="s">
        <v>147</v>
      </c>
    </row>
    <row r="67" spans="1:8">
      <c r="A67" s="47" t="s">
        <v>29</v>
      </c>
      <c r="B67" s="41" t="s">
        <v>179</v>
      </c>
      <c r="C67" s="47" t="s">
        <v>175</v>
      </c>
      <c r="D67" s="42">
        <v>2563.92</v>
      </c>
      <c r="E67" s="73">
        <v>691.67399999999998</v>
      </c>
      <c r="F67" s="42">
        <f t="shared" si="1"/>
        <v>1872.2460000000001</v>
      </c>
      <c r="G67" s="42">
        <f t="shared" si="2"/>
        <v>26.977206777122529</v>
      </c>
      <c r="H67" s="42" t="s">
        <v>147</v>
      </c>
    </row>
    <row r="68" spans="1:8">
      <c r="A68" s="47" t="s">
        <v>30</v>
      </c>
      <c r="B68" s="41" t="s">
        <v>181</v>
      </c>
      <c r="C68" s="47" t="s">
        <v>175</v>
      </c>
      <c r="D68" s="42">
        <v>2133.34</v>
      </c>
      <c r="E68" s="73">
        <v>698.59299999999996</v>
      </c>
      <c r="F68" s="42">
        <f t="shared" si="1"/>
        <v>1434.7470000000003</v>
      </c>
      <c r="G68" s="42">
        <f t="shared" si="2"/>
        <v>32.746444542360798</v>
      </c>
      <c r="H68" s="42" t="s">
        <v>147</v>
      </c>
    </row>
    <row r="69" spans="1:8">
      <c r="A69" s="47"/>
      <c r="B69" s="41" t="s">
        <v>304</v>
      </c>
      <c r="C69" s="47"/>
      <c r="D69" s="42"/>
      <c r="E69" s="73">
        <v>405.09899999999999</v>
      </c>
      <c r="F69" s="42">
        <f t="shared" si="1"/>
        <v>-405.09899999999999</v>
      </c>
      <c r="G69" s="42"/>
      <c r="H69" s="53" t="s">
        <v>306</v>
      </c>
    </row>
    <row r="70" spans="1:8">
      <c r="A70" s="47" t="s">
        <v>31</v>
      </c>
      <c r="B70" s="41" t="s">
        <v>116</v>
      </c>
      <c r="C70" s="47" t="s">
        <v>175</v>
      </c>
      <c r="D70" s="42">
        <v>4746.83</v>
      </c>
      <c r="E70" s="73">
        <v>561.10599999999999</v>
      </c>
      <c r="F70" s="42">
        <f t="shared" si="1"/>
        <v>4185.7240000000002</v>
      </c>
      <c r="G70" s="42">
        <f t="shared" si="2"/>
        <v>11.820646621008125</v>
      </c>
      <c r="H70" s="42" t="s">
        <v>147</v>
      </c>
    </row>
    <row r="71" spans="1:8">
      <c r="A71" s="47" t="s">
        <v>32</v>
      </c>
      <c r="B71" s="41" t="s">
        <v>36</v>
      </c>
      <c r="C71" s="47"/>
      <c r="D71" s="42">
        <v>2031.9</v>
      </c>
      <c r="E71" s="73">
        <v>901.70399999999995</v>
      </c>
      <c r="F71" s="42">
        <f t="shared" si="1"/>
        <v>1130.1960000000001</v>
      </c>
      <c r="G71" s="42">
        <f t="shared" si="2"/>
        <v>44.377380776613016</v>
      </c>
      <c r="H71" s="42" t="s">
        <v>147</v>
      </c>
    </row>
    <row r="72" spans="1:8">
      <c r="A72" s="47" t="s">
        <v>34</v>
      </c>
      <c r="B72" s="41" t="s">
        <v>22</v>
      </c>
      <c r="C72" s="47" t="s">
        <v>175</v>
      </c>
      <c r="D72" s="42">
        <v>3549.3</v>
      </c>
      <c r="E72" s="42">
        <v>3241.21</v>
      </c>
      <c r="F72" s="42">
        <f t="shared" si="1"/>
        <v>308.09000000000015</v>
      </c>
      <c r="G72" s="42">
        <f t="shared" si="2"/>
        <v>91.319696841630744</v>
      </c>
      <c r="H72" s="42" t="s">
        <v>147</v>
      </c>
    </row>
    <row r="73" spans="1:8">
      <c r="A73" s="47" t="s">
        <v>35</v>
      </c>
      <c r="B73" s="41" t="s">
        <v>228</v>
      </c>
      <c r="C73" s="47" t="s">
        <v>175</v>
      </c>
      <c r="D73" s="42">
        <v>1466.22</v>
      </c>
      <c r="E73" s="47">
        <v>1259.25</v>
      </c>
      <c r="F73" s="42">
        <f t="shared" si="1"/>
        <v>206.97000000000003</v>
      </c>
      <c r="G73" s="42">
        <f t="shared" si="2"/>
        <v>85.884110160821706</v>
      </c>
      <c r="H73" s="42" t="s">
        <v>147</v>
      </c>
    </row>
    <row r="74" spans="1:8" ht="47.25">
      <c r="A74" s="51" t="s">
        <v>37</v>
      </c>
      <c r="B74" s="41" t="s">
        <v>229</v>
      </c>
      <c r="C74" s="47" t="s">
        <v>175</v>
      </c>
      <c r="D74" s="42">
        <v>429.07</v>
      </c>
      <c r="E74" s="42">
        <v>254.4</v>
      </c>
      <c r="F74" s="42">
        <f t="shared" si="1"/>
        <v>174.67</v>
      </c>
      <c r="G74" s="42">
        <f t="shared" si="2"/>
        <v>59.291024774512316</v>
      </c>
      <c r="H74" s="42" t="s">
        <v>147</v>
      </c>
    </row>
    <row r="75" spans="1:8">
      <c r="A75" s="43" t="s">
        <v>38</v>
      </c>
      <c r="B75" s="40" t="s">
        <v>117</v>
      </c>
      <c r="C75" s="47" t="s">
        <v>175</v>
      </c>
      <c r="D75" s="42">
        <v>186.78</v>
      </c>
      <c r="E75" s="47">
        <v>89.39</v>
      </c>
      <c r="F75" s="42">
        <f t="shared" ref="F75:F117" si="4">D75-E75</f>
        <v>97.39</v>
      </c>
      <c r="G75" s="42">
        <f t="shared" ref="G75:G101" si="5">E75/D75%</f>
        <v>47.858443088125071</v>
      </c>
      <c r="H75" s="42" t="s">
        <v>147</v>
      </c>
    </row>
    <row r="76" spans="1:8">
      <c r="A76" s="47" t="s">
        <v>230</v>
      </c>
      <c r="B76" s="41" t="s">
        <v>33</v>
      </c>
      <c r="C76" s="47" t="s">
        <v>175</v>
      </c>
      <c r="D76" s="42">
        <v>450</v>
      </c>
      <c r="E76" s="47"/>
      <c r="F76" s="42">
        <f t="shared" si="4"/>
        <v>450</v>
      </c>
      <c r="G76" s="42">
        <f t="shared" si="5"/>
        <v>0</v>
      </c>
      <c r="H76" s="42" t="s">
        <v>148</v>
      </c>
    </row>
    <row r="77" spans="1:8">
      <c r="A77" s="47" t="s">
        <v>231</v>
      </c>
      <c r="B77" s="41" t="s">
        <v>232</v>
      </c>
      <c r="C77" s="47" t="s">
        <v>175</v>
      </c>
      <c r="D77" s="42"/>
      <c r="E77" s="73">
        <v>103.35</v>
      </c>
      <c r="F77" s="42">
        <f t="shared" si="4"/>
        <v>-103.35</v>
      </c>
      <c r="G77" s="42"/>
      <c r="H77" s="53" t="s">
        <v>306</v>
      </c>
    </row>
    <row r="78" spans="1:8">
      <c r="A78" s="47" t="s">
        <v>233</v>
      </c>
      <c r="B78" s="41" t="s">
        <v>234</v>
      </c>
      <c r="C78" s="47" t="s">
        <v>175</v>
      </c>
      <c r="D78" s="42">
        <v>424.26</v>
      </c>
      <c r="E78" s="47"/>
      <c r="F78" s="42">
        <f t="shared" si="4"/>
        <v>424.26</v>
      </c>
      <c r="G78" s="42">
        <f t="shared" si="5"/>
        <v>0</v>
      </c>
      <c r="H78" s="42" t="s">
        <v>148</v>
      </c>
    </row>
    <row r="79" spans="1:8">
      <c r="A79" s="47" t="s">
        <v>235</v>
      </c>
      <c r="B79" s="41" t="s">
        <v>236</v>
      </c>
      <c r="C79" s="47" t="s">
        <v>175</v>
      </c>
      <c r="D79" s="53"/>
      <c r="E79" s="47"/>
      <c r="F79" s="42">
        <f t="shared" si="4"/>
        <v>0</v>
      </c>
      <c r="G79" s="42"/>
      <c r="H79" s="53"/>
    </row>
    <row r="80" spans="1:8">
      <c r="A80" s="47" t="s">
        <v>237</v>
      </c>
      <c r="B80" s="41" t="s">
        <v>125</v>
      </c>
      <c r="C80" s="47"/>
      <c r="D80" s="42">
        <v>39.369999999999997</v>
      </c>
      <c r="E80" s="47"/>
      <c r="F80" s="42">
        <f t="shared" si="4"/>
        <v>39.369999999999997</v>
      </c>
      <c r="G80" s="42">
        <f t="shared" si="5"/>
        <v>0</v>
      </c>
      <c r="H80" s="42" t="s">
        <v>148</v>
      </c>
    </row>
    <row r="81" spans="1:8">
      <c r="A81" s="47" t="s">
        <v>238</v>
      </c>
      <c r="B81" s="49" t="s">
        <v>239</v>
      </c>
      <c r="C81" s="47" t="s">
        <v>175</v>
      </c>
      <c r="D81" s="74">
        <f>D82+D83+D84+D85+D86+D87</f>
        <v>11853.08</v>
      </c>
      <c r="E81" s="74">
        <f>E82+E83+E84+E85+E86+E87</f>
        <v>5828.2420000000002</v>
      </c>
      <c r="F81" s="50">
        <f t="shared" si="4"/>
        <v>6024.8379999999997</v>
      </c>
      <c r="G81" s="50">
        <f t="shared" si="5"/>
        <v>49.170696561568811</v>
      </c>
      <c r="H81" s="53"/>
    </row>
    <row r="82" spans="1:8">
      <c r="A82" s="47" t="s">
        <v>240</v>
      </c>
      <c r="B82" s="41" t="s">
        <v>241</v>
      </c>
      <c r="C82" s="47" t="s">
        <v>175</v>
      </c>
      <c r="D82" s="62">
        <v>411</v>
      </c>
      <c r="E82" s="47"/>
      <c r="F82" s="42">
        <f t="shared" si="4"/>
        <v>411</v>
      </c>
      <c r="G82" s="42">
        <f t="shared" si="5"/>
        <v>0</v>
      </c>
      <c r="H82" s="42" t="s">
        <v>148</v>
      </c>
    </row>
    <row r="83" spans="1:8">
      <c r="A83" s="47" t="s">
        <v>242</v>
      </c>
      <c r="B83" s="41" t="s">
        <v>243</v>
      </c>
      <c r="C83" s="47" t="s">
        <v>175</v>
      </c>
      <c r="D83" s="53">
        <v>602</v>
      </c>
      <c r="E83" s="47"/>
      <c r="F83" s="42">
        <f t="shared" si="4"/>
        <v>602</v>
      </c>
      <c r="G83" s="42">
        <f t="shared" si="5"/>
        <v>0</v>
      </c>
      <c r="H83" s="42" t="s">
        <v>148</v>
      </c>
    </row>
    <row r="84" spans="1:8">
      <c r="A84" s="47" t="s">
        <v>244</v>
      </c>
      <c r="B84" s="41" t="s">
        <v>245</v>
      </c>
      <c r="C84" s="47" t="s">
        <v>175</v>
      </c>
      <c r="D84" s="53">
        <v>6469</v>
      </c>
      <c r="E84" s="73">
        <v>5673.2889999999998</v>
      </c>
      <c r="F84" s="42">
        <f t="shared" si="4"/>
        <v>795.71100000000024</v>
      </c>
      <c r="G84" s="42">
        <f t="shared" si="5"/>
        <v>87.699628999845416</v>
      </c>
      <c r="H84" s="42" t="s">
        <v>147</v>
      </c>
    </row>
    <row r="85" spans="1:8">
      <c r="A85" s="47" t="s">
        <v>246</v>
      </c>
      <c r="B85" s="41" t="s">
        <v>247</v>
      </c>
      <c r="C85" s="47" t="s">
        <v>175</v>
      </c>
      <c r="D85" s="53">
        <v>138</v>
      </c>
      <c r="E85" s="47"/>
      <c r="F85" s="42">
        <f t="shared" si="4"/>
        <v>138</v>
      </c>
      <c r="G85" s="42">
        <f t="shared" si="5"/>
        <v>0</v>
      </c>
      <c r="H85" s="42" t="s">
        <v>148</v>
      </c>
    </row>
    <row r="86" spans="1:8" ht="31.5">
      <c r="A86" s="47" t="s">
        <v>248</v>
      </c>
      <c r="B86" s="41" t="s">
        <v>249</v>
      </c>
      <c r="C86" s="47" t="s">
        <v>175</v>
      </c>
      <c r="D86" s="42">
        <v>3771.08</v>
      </c>
      <c r="E86" s="47"/>
      <c r="F86" s="42">
        <f t="shared" si="4"/>
        <v>3771.08</v>
      </c>
      <c r="G86" s="42">
        <f t="shared" si="5"/>
        <v>0</v>
      </c>
      <c r="H86" s="42" t="s">
        <v>148</v>
      </c>
    </row>
    <row r="87" spans="1:8">
      <c r="A87" s="47" t="s">
        <v>250</v>
      </c>
      <c r="B87" s="41" t="s">
        <v>251</v>
      </c>
      <c r="C87" s="47" t="s">
        <v>175</v>
      </c>
      <c r="D87" s="53">
        <v>462</v>
      </c>
      <c r="E87" s="73">
        <v>154.953</v>
      </c>
      <c r="F87" s="42">
        <f t="shared" si="4"/>
        <v>307.04700000000003</v>
      </c>
      <c r="G87" s="42">
        <f t="shared" si="5"/>
        <v>33.539610389610388</v>
      </c>
      <c r="H87" s="42" t="s">
        <v>147</v>
      </c>
    </row>
    <row r="88" spans="1:8" ht="31.5">
      <c r="A88" s="47" t="s">
        <v>252</v>
      </c>
      <c r="B88" s="49" t="s">
        <v>253</v>
      </c>
      <c r="C88" s="47" t="s">
        <v>175</v>
      </c>
      <c r="D88" s="42">
        <f>D89+D90+D91+D92+D93+D94+D95+D96+D97</f>
        <v>5146.8700000000008</v>
      </c>
      <c r="E88" s="42">
        <f>E89+E90+E91+E92+E93+E94+E95+E96+E97</f>
        <v>1089.588</v>
      </c>
      <c r="F88" s="42">
        <f t="shared" si="4"/>
        <v>4057.2820000000011</v>
      </c>
      <c r="G88" s="42">
        <f t="shared" si="5"/>
        <v>21.169914919164459</v>
      </c>
      <c r="H88" s="42"/>
    </row>
    <row r="89" spans="1:8">
      <c r="A89" s="43" t="s">
        <v>254</v>
      </c>
      <c r="B89" s="40" t="s">
        <v>255</v>
      </c>
      <c r="C89" s="43" t="s">
        <v>175</v>
      </c>
      <c r="D89" s="42">
        <v>2162.59</v>
      </c>
      <c r="E89" s="42">
        <v>997.91</v>
      </c>
      <c r="F89" s="42">
        <f t="shared" si="4"/>
        <v>1164.6800000000003</v>
      </c>
      <c r="G89" s="42">
        <f t="shared" si="5"/>
        <v>46.144206715096246</v>
      </c>
      <c r="H89" s="42" t="s">
        <v>147</v>
      </c>
    </row>
    <row r="90" spans="1:8">
      <c r="A90" s="43" t="s">
        <v>256</v>
      </c>
      <c r="B90" s="40" t="s">
        <v>257</v>
      </c>
      <c r="C90" s="47" t="s">
        <v>175</v>
      </c>
      <c r="D90" s="42">
        <v>131.12</v>
      </c>
      <c r="E90" s="47"/>
      <c r="F90" s="42">
        <f t="shared" si="4"/>
        <v>131.12</v>
      </c>
      <c r="G90" s="42">
        <f t="shared" si="5"/>
        <v>0</v>
      </c>
      <c r="H90" s="42" t="s">
        <v>148</v>
      </c>
    </row>
    <row r="91" spans="1:8">
      <c r="A91" s="43" t="s">
        <v>258</v>
      </c>
      <c r="B91" s="40" t="s">
        <v>259</v>
      </c>
      <c r="C91" s="47" t="s">
        <v>175</v>
      </c>
      <c r="D91" s="53"/>
      <c r="E91" s="73">
        <v>43.253999999999998</v>
      </c>
      <c r="F91" s="42">
        <f t="shared" si="4"/>
        <v>-43.253999999999998</v>
      </c>
      <c r="G91" s="42"/>
      <c r="H91" s="53" t="s">
        <v>306</v>
      </c>
    </row>
    <row r="92" spans="1:8">
      <c r="A92" s="43" t="s">
        <v>260</v>
      </c>
      <c r="B92" s="40" t="s">
        <v>261</v>
      </c>
      <c r="C92" s="47" t="s">
        <v>175</v>
      </c>
      <c r="D92" s="42">
        <v>138.38</v>
      </c>
      <c r="E92" s="47"/>
      <c r="F92" s="42">
        <f t="shared" si="4"/>
        <v>138.38</v>
      </c>
      <c r="G92" s="42">
        <f t="shared" si="5"/>
        <v>0</v>
      </c>
      <c r="H92" s="42" t="s">
        <v>148</v>
      </c>
    </row>
    <row r="93" spans="1:8">
      <c r="A93" s="43" t="s">
        <v>262</v>
      </c>
      <c r="B93" s="40" t="s">
        <v>213</v>
      </c>
      <c r="C93" s="43" t="s">
        <v>175</v>
      </c>
      <c r="D93" s="53"/>
      <c r="E93" s="62"/>
      <c r="F93" s="42">
        <f t="shared" si="4"/>
        <v>0</v>
      </c>
      <c r="G93" s="42"/>
      <c r="H93" s="53"/>
    </row>
    <row r="94" spans="1:8">
      <c r="A94" s="43" t="s">
        <v>263</v>
      </c>
      <c r="B94" s="40" t="s">
        <v>114</v>
      </c>
      <c r="C94" s="47" t="s">
        <v>175</v>
      </c>
      <c r="D94" s="42">
        <v>220.28</v>
      </c>
      <c r="E94" s="47"/>
      <c r="F94" s="42">
        <f t="shared" si="4"/>
        <v>220.28</v>
      </c>
      <c r="G94" s="42">
        <f t="shared" si="5"/>
        <v>0</v>
      </c>
      <c r="H94" s="42" t="s">
        <v>148</v>
      </c>
    </row>
    <row r="95" spans="1:8">
      <c r="A95" s="43" t="s">
        <v>264</v>
      </c>
      <c r="B95" s="40" t="s">
        <v>265</v>
      </c>
      <c r="C95" s="47" t="s">
        <v>175</v>
      </c>
      <c r="D95" s="42">
        <v>246.5</v>
      </c>
      <c r="E95" s="47"/>
      <c r="F95" s="42">
        <f t="shared" si="4"/>
        <v>246.5</v>
      </c>
      <c r="G95" s="42">
        <f t="shared" si="5"/>
        <v>0</v>
      </c>
      <c r="H95" s="42" t="s">
        <v>148</v>
      </c>
    </row>
    <row r="96" spans="1:8">
      <c r="A96" s="43" t="s">
        <v>266</v>
      </c>
      <c r="B96" s="40" t="s">
        <v>267</v>
      </c>
      <c r="C96" s="47" t="s">
        <v>175</v>
      </c>
      <c r="D96" s="53">
        <v>2200</v>
      </c>
      <c r="E96" s="47"/>
      <c r="F96" s="42">
        <f t="shared" si="4"/>
        <v>2200</v>
      </c>
      <c r="G96" s="42">
        <f t="shared" si="5"/>
        <v>0</v>
      </c>
      <c r="H96" s="42" t="s">
        <v>148</v>
      </c>
    </row>
    <row r="97" spans="1:8">
      <c r="A97" s="47" t="s">
        <v>268</v>
      </c>
      <c r="B97" s="40" t="s">
        <v>119</v>
      </c>
      <c r="C97" s="47" t="s">
        <v>175</v>
      </c>
      <c r="D97" s="42">
        <v>48</v>
      </c>
      <c r="E97" s="73">
        <v>48.423999999999999</v>
      </c>
      <c r="F97" s="42">
        <f t="shared" si="4"/>
        <v>-0.42399999999999949</v>
      </c>
      <c r="G97" s="42">
        <f t="shared" si="5"/>
        <v>100.88333333333334</v>
      </c>
      <c r="H97" s="42" t="s">
        <v>147</v>
      </c>
    </row>
    <row r="98" spans="1:8">
      <c r="A98" s="47" t="s">
        <v>269</v>
      </c>
      <c r="B98" s="40" t="s">
        <v>305</v>
      </c>
      <c r="C98" s="47" t="s">
        <v>175</v>
      </c>
      <c r="D98" s="53"/>
      <c r="E98" s="73">
        <v>229.11199999999999</v>
      </c>
      <c r="F98" s="42">
        <f t="shared" si="4"/>
        <v>-229.11199999999999</v>
      </c>
      <c r="G98" s="42"/>
      <c r="H98" s="53" t="s">
        <v>306</v>
      </c>
    </row>
    <row r="99" spans="1:8">
      <c r="A99" s="47" t="s">
        <v>270</v>
      </c>
      <c r="B99" s="40" t="s">
        <v>271</v>
      </c>
      <c r="C99" s="47" t="s">
        <v>175</v>
      </c>
      <c r="D99" s="53"/>
      <c r="E99" s="47">
        <v>70.98</v>
      </c>
      <c r="F99" s="42">
        <f t="shared" si="4"/>
        <v>-70.98</v>
      </c>
      <c r="G99" s="42"/>
      <c r="H99" s="53" t="s">
        <v>306</v>
      </c>
    </row>
    <row r="100" spans="1:8">
      <c r="A100" s="47">
        <v>7</v>
      </c>
      <c r="B100" s="40" t="s">
        <v>272</v>
      </c>
      <c r="C100" s="47" t="s">
        <v>175</v>
      </c>
      <c r="D100" s="53"/>
      <c r="E100" s="47"/>
      <c r="F100" s="42">
        <f t="shared" si="4"/>
        <v>0</v>
      </c>
      <c r="G100" s="42"/>
      <c r="H100" s="53"/>
    </row>
    <row r="101" spans="1:8">
      <c r="A101" s="48" t="s">
        <v>273</v>
      </c>
      <c r="B101" s="56" t="s">
        <v>274</v>
      </c>
      <c r="C101" s="48" t="s">
        <v>175</v>
      </c>
      <c r="D101" s="50">
        <f>D55+D12</f>
        <v>1288986.9010000001</v>
      </c>
      <c r="E101" s="50">
        <f>E55+E12</f>
        <v>524338.13</v>
      </c>
      <c r="F101" s="50">
        <f t="shared" si="4"/>
        <v>764648.77100000007</v>
      </c>
      <c r="G101" s="50">
        <f t="shared" si="5"/>
        <v>40.678313301183813</v>
      </c>
      <c r="H101" s="50"/>
    </row>
    <row r="102" spans="1:8" ht="31.5">
      <c r="A102" s="48" t="s">
        <v>150</v>
      </c>
      <c r="B102" s="56" t="s">
        <v>275</v>
      </c>
      <c r="C102" s="48" t="s">
        <v>175</v>
      </c>
      <c r="D102" s="50"/>
      <c r="E102" s="50">
        <f>E103-E101</f>
        <v>-32764.520000000019</v>
      </c>
      <c r="F102" s="42"/>
      <c r="G102" s="42"/>
      <c r="H102" s="42" t="s">
        <v>309</v>
      </c>
    </row>
    <row r="103" spans="1:8">
      <c r="A103" s="48" t="s">
        <v>151</v>
      </c>
      <c r="B103" s="56" t="s">
        <v>42</v>
      </c>
      <c r="C103" s="48" t="s">
        <v>175</v>
      </c>
      <c r="D103" s="50">
        <f>D101+D102</f>
        <v>1288986.9010000001</v>
      </c>
      <c r="E103" s="60">
        <v>491573.61</v>
      </c>
      <c r="F103" s="50">
        <f t="shared" si="4"/>
        <v>797413.29100000008</v>
      </c>
      <c r="G103" s="50"/>
      <c r="H103" s="42" t="s">
        <v>130</v>
      </c>
    </row>
    <row r="104" spans="1:8" ht="18.75">
      <c r="A104" s="101" t="s">
        <v>152</v>
      </c>
      <c r="B104" s="102" t="s">
        <v>44</v>
      </c>
      <c r="C104" s="48" t="s">
        <v>276</v>
      </c>
      <c r="D104" s="50">
        <v>4024371</v>
      </c>
      <c r="E104" s="60">
        <v>1655130</v>
      </c>
      <c r="F104" s="50">
        <f t="shared" si="4"/>
        <v>2369241</v>
      </c>
      <c r="G104" s="42"/>
      <c r="H104" s="42" t="s">
        <v>308</v>
      </c>
    </row>
    <row r="105" spans="1:8" ht="31.5">
      <c r="A105" s="101"/>
      <c r="B105" s="102"/>
      <c r="C105" s="48" t="s">
        <v>277</v>
      </c>
      <c r="D105" s="50">
        <f>D104*D108</f>
        <v>1288986.9010000001</v>
      </c>
      <c r="E105" s="54">
        <v>491573.61</v>
      </c>
      <c r="F105" s="50">
        <f t="shared" si="4"/>
        <v>797413.29100000008</v>
      </c>
      <c r="G105" s="42"/>
      <c r="H105" s="42" t="s">
        <v>130</v>
      </c>
    </row>
    <row r="106" spans="1:8">
      <c r="A106" s="101" t="s">
        <v>153</v>
      </c>
      <c r="B106" s="102" t="s">
        <v>46</v>
      </c>
      <c r="C106" s="48" t="s">
        <v>47</v>
      </c>
      <c r="D106" s="50">
        <v>17.5</v>
      </c>
      <c r="E106" s="60">
        <v>9.1</v>
      </c>
      <c r="F106" s="50">
        <f t="shared" si="4"/>
        <v>8.4</v>
      </c>
      <c r="G106" s="42"/>
      <c r="H106" s="50"/>
    </row>
    <row r="107" spans="1:8" ht="18.75">
      <c r="A107" s="101"/>
      <c r="B107" s="102"/>
      <c r="C107" s="48" t="s">
        <v>278</v>
      </c>
      <c r="D107" s="50">
        <v>599109</v>
      </c>
      <c r="E107" s="60">
        <v>157610</v>
      </c>
      <c r="F107" s="50">
        <f t="shared" si="4"/>
        <v>441499</v>
      </c>
      <c r="G107" s="42"/>
      <c r="H107" s="50"/>
    </row>
    <row r="108" spans="1:8" ht="18.75">
      <c r="A108" s="48" t="s">
        <v>154</v>
      </c>
      <c r="B108" s="56" t="s">
        <v>49</v>
      </c>
      <c r="C108" s="48" t="s">
        <v>279</v>
      </c>
      <c r="D108" s="61">
        <f t="shared" ref="D108" si="6">D103/D104</f>
        <v>0.32029524638757212</v>
      </c>
      <c r="E108" s="60">
        <v>0.29699999999999999</v>
      </c>
      <c r="F108" s="61">
        <f t="shared" si="4"/>
        <v>2.3295246387572133E-2</v>
      </c>
      <c r="G108" s="50"/>
      <c r="H108" s="61"/>
    </row>
    <row r="109" spans="1:8">
      <c r="A109" s="47"/>
      <c r="B109" s="56" t="s">
        <v>280</v>
      </c>
      <c r="C109" s="47"/>
      <c r="D109" s="62"/>
      <c r="E109" s="47"/>
      <c r="F109" s="42"/>
      <c r="G109" s="42"/>
      <c r="H109" s="43"/>
    </row>
    <row r="110" spans="1:8" ht="31.5">
      <c r="A110" s="47">
        <v>9</v>
      </c>
      <c r="B110" s="40" t="s">
        <v>281</v>
      </c>
      <c r="C110" s="47" t="s">
        <v>282</v>
      </c>
      <c r="D110" s="53">
        <f t="shared" ref="D110" si="7">D112+D113</f>
        <v>506</v>
      </c>
      <c r="E110" s="62">
        <v>487</v>
      </c>
      <c r="F110" s="42">
        <f t="shared" si="4"/>
        <v>19</v>
      </c>
      <c r="G110" s="42"/>
      <c r="H110" s="53"/>
    </row>
    <row r="111" spans="1:8">
      <c r="A111" s="47"/>
      <c r="B111" s="41" t="s">
        <v>10</v>
      </c>
      <c r="C111" s="47"/>
      <c r="D111" s="62"/>
      <c r="E111" s="47"/>
      <c r="F111" s="42"/>
      <c r="G111" s="42"/>
      <c r="H111" s="43"/>
    </row>
    <row r="112" spans="1:8">
      <c r="A112" s="47" t="s">
        <v>283</v>
      </c>
      <c r="B112" s="41" t="s">
        <v>284</v>
      </c>
      <c r="C112" s="47" t="s">
        <v>175</v>
      </c>
      <c r="D112" s="53">
        <v>473</v>
      </c>
      <c r="E112" s="47">
        <v>454</v>
      </c>
      <c r="F112" s="42">
        <f t="shared" si="4"/>
        <v>19</v>
      </c>
      <c r="G112" s="42"/>
      <c r="H112" s="53"/>
    </row>
    <row r="113" spans="1:8">
      <c r="A113" s="47" t="s">
        <v>285</v>
      </c>
      <c r="B113" s="41" t="s">
        <v>286</v>
      </c>
      <c r="C113" s="47" t="s">
        <v>175</v>
      </c>
      <c r="D113" s="53">
        <v>33</v>
      </c>
      <c r="E113" s="47">
        <v>33</v>
      </c>
      <c r="F113" s="42"/>
      <c r="G113" s="42"/>
      <c r="H113" s="53"/>
    </row>
    <row r="114" spans="1:8">
      <c r="A114" s="47">
        <v>10</v>
      </c>
      <c r="B114" s="41" t="s">
        <v>287</v>
      </c>
      <c r="C114" s="47" t="s">
        <v>50</v>
      </c>
      <c r="D114" s="42">
        <f>(D24+D66)/12/D110*1000</f>
        <v>105995.47101449277</v>
      </c>
      <c r="E114" s="47">
        <v>109614</v>
      </c>
      <c r="F114" s="42">
        <f t="shared" si="4"/>
        <v>-3618.5289855072333</v>
      </c>
      <c r="G114" s="42"/>
      <c r="H114" s="42"/>
    </row>
    <row r="115" spans="1:8">
      <c r="A115" s="47"/>
      <c r="B115" s="41" t="s">
        <v>10</v>
      </c>
      <c r="C115" s="47"/>
      <c r="D115" s="62"/>
      <c r="E115" s="47"/>
      <c r="F115" s="42"/>
      <c r="G115" s="42"/>
      <c r="H115" s="43"/>
    </row>
    <row r="116" spans="1:8">
      <c r="A116" s="47" t="s">
        <v>288</v>
      </c>
      <c r="B116" s="41" t="s">
        <v>284</v>
      </c>
      <c r="C116" s="47" t="s">
        <v>175</v>
      </c>
      <c r="D116" s="42">
        <v>94566.399999999994</v>
      </c>
      <c r="E116" s="47">
        <v>103592</v>
      </c>
      <c r="F116" s="42">
        <f t="shared" si="4"/>
        <v>-9025.6000000000058</v>
      </c>
      <c r="G116" s="42"/>
      <c r="H116" s="42"/>
    </row>
    <row r="117" spans="1:8">
      <c r="A117" s="47" t="s">
        <v>289</v>
      </c>
      <c r="B117" s="41" t="s">
        <v>286</v>
      </c>
      <c r="C117" s="47" t="s">
        <v>175</v>
      </c>
      <c r="D117" s="42">
        <v>164746.53</v>
      </c>
      <c r="E117" s="47">
        <v>192448</v>
      </c>
      <c r="F117" s="42">
        <f t="shared" si="4"/>
        <v>-27701.47</v>
      </c>
      <c r="G117" s="42"/>
      <c r="H117" s="42"/>
    </row>
    <row r="118" spans="1:8" ht="47.25">
      <c r="A118" s="47">
        <v>11</v>
      </c>
      <c r="B118" s="41" t="s">
        <v>290</v>
      </c>
      <c r="C118" s="47" t="s">
        <v>291</v>
      </c>
      <c r="D118" s="62"/>
      <c r="E118" s="47"/>
      <c r="F118" s="42"/>
      <c r="G118" s="42"/>
      <c r="H118" s="43"/>
    </row>
    <row r="119" spans="1:8" ht="31.5">
      <c r="A119" s="47">
        <v>12</v>
      </c>
      <c r="B119" s="41" t="s">
        <v>292</v>
      </c>
      <c r="C119" s="47" t="s">
        <v>175</v>
      </c>
      <c r="D119" s="62"/>
      <c r="E119" s="47"/>
      <c r="F119" s="42"/>
      <c r="G119" s="42"/>
      <c r="H119" s="43"/>
    </row>
    <row r="120" spans="1:8" ht="47.25">
      <c r="A120" s="47">
        <v>13</v>
      </c>
      <c r="B120" s="41" t="s">
        <v>293</v>
      </c>
      <c r="C120" s="47" t="s">
        <v>175</v>
      </c>
      <c r="D120" s="62"/>
      <c r="E120" s="47"/>
      <c r="F120" s="42"/>
      <c r="G120" s="42"/>
      <c r="H120" s="43"/>
    </row>
    <row r="121" spans="1:8">
      <c r="A121" s="47"/>
      <c r="B121" s="41" t="s">
        <v>10</v>
      </c>
      <c r="C121" s="47"/>
      <c r="D121" s="62"/>
      <c r="E121" s="47"/>
      <c r="F121" s="42"/>
      <c r="G121" s="42"/>
      <c r="H121" s="43"/>
    </row>
    <row r="122" spans="1:8">
      <c r="A122" s="47" t="s">
        <v>294</v>
      </c>
      <c r="B122" s="41" t="s">
        <v>295</v>
      </c>
      <c r="C122" s="47" t="s">
        <v>175</v>
      </c>
      <c r="D122" s="62"/>
      <c r="E122" s="47"/>
      <c r="F122" s="42"/>
      <c r="G122" s="42"/>
      <c r="H122" s="43"/>
    </row>
    <row r="123" spans="1:8">
      <c r="A123" s="47" t="s">
        <v>296</v>
      </c>
      <c r="B123" s="41" t="s">
        <v>177</v>
      </c>
      <c r="C123" s="47" t="s">
        <v>175</v>
      </c>
      <c r="D123" s="62"/>
      <c r="E123" s="47"/>
      <c r="F123" s="42"/>
      <c r="G123" s="42"/>
      <c r="H123" s="43"/>
    </row>
    <row r="124" spans="1:8">
      <c r="A124" s="47" t="s">
        <v>297</v>
      </c>
      <c r="B124" s="41" t="s">
        <v>179</v>
      </c>
      <c r="C124" s="47" t="s">
        <v>175</v>
      </c>
      <c r="D124" s="62"/>
      <c r="E124" s="47"/>
      <c r="F124" s="42"/>
      <c r="G124" s="42"/>
      <c r="H124" s="43"/>
    </row>
    <row r="125" spans="1:8">
      <c r="A125" s="100">
        <v>14</v>
      </c>
      <c r="B125" s="100" t="s">
        <v>298</v>
      </c>
      <c r="C125" s="47" t="s">
        <v>47</v>
      </c>
      <c r="D125" s="62"/>
      <c r="E125" s="47"/>
      <c r="F125" s="42"/>
      <c r="G125" s="42"/>
      <c r="H125" s="43"/>
    </row>
    <row r="126" spans="1:8" ht="18.75">
      <c r="A126" s="100"/>
      <c r="B126" s="100"/>
      <c r="C126" s="47" t="s">
        <v>299</v>
      </c>
      <c r="D126" s="62"/>
      <c r="E126" s="47"/>
      <c r="F126" s="42"/>
      <c r="G126" s="42"/>
      <c r="H126" s="43"/>
    </row>
    <row r="127" spans="1:8">
      <c r="A127" s="63"/>
      <c r="B127" s="64"/>
      <c r="C127" s="63"/>
      <c r="D127" s="63"/>
      <c r="E127" s="63"/>
      <c r="F127" s="63"/>
    </row>
    <row r="128" spans="1:8" ht="18.75">
      <c r="A128" s="37" t="s">
        <v>301</v>
      </c>
      <c r="B128" s="37"/>
      <c r="C128" s="35"/>
      <c r="D128" s="35"/>
      <c r="E128" s="35"/>
      <c r="F128" s="35"/>
      <c r="G128" s="35"/>
      <c r="H128" s="35"/>
    </row>
    <row r="129" spans="1:8" ht="18.75">
      <c r="A129" s="80" t="s">
        <v>159</v>
      </c>
      <c r="B129" s="80"/>
      <c r="C129" s="80"/>
      <c r="D129" s="80"/>
      <c r="E129" s="80"/>
      <c r="F129" s="80"/>
      <c r="G129" s="80"/>
      <c r="H129" s="80"/>
    </row>
    <row r="130" spans="1:8" ht="18.75">
      <c r="A130" s="80" t="s">
        <v>160</v>
      </c>
      <c r="B130" s="80"/>
      <c r="C130" s="80"/>
      <c r="D130" s="80"/>
      <c r="E130" s="80"/>
      <c r="F130" s="80"/>
      <c r="G130" s="80"/>
      <c r="H130" s="80"/>
    </row>
    <row r="131" spans="1:8" ht="18.75">
      <c r="A131" s="80" t="s">
        <v>161</v>
      </c>
      <c r="B131" s="80"/>
      <c r="C131" s="80"/>
      <c r="D131" s="80"/>
      <c r="E131" s="80"/>
      <c r="F131" s="80"/>
      <c r="G131" s="80"/>
      <c r="H131" s="80"/>
    </row>
    <row r="132" spans="1:8" ht="18.75">
      <c r="A132" s="79" t="s">
        <v>162</v>
      </c>
      <c r="B132" s="79"/>
      <c r="C132" s="79"/>
      <c r="D132" s="79"/>
      <c r="E132" s="79"/>
      <c r="F132" s="79"/>
      <c r="G132" s="79"/>
      <c r="H132" s="38"/>
    </row>
    <row r="133" spans="1:8" ht="15.75" customHeight="1">
      <c r="A133" s="38"/>
      <c r="B133" s="38"/>
      <c r="C133" s="38"/>
      <c r="D133" s="38"/>
      <c r="E133" s="38"/>
      <c r="F133" s="38"/>
      <c r="G133" s="38"/>
      <c r="H133" s="38"/>
    </row>
    <row r="134" spans="1:8" ht="18.75">
      <c r="A134" s="35"/>
      <c r="B134" s="36" t="s">
        <v>127</v>
      </c>
      <c r="C134" s="36"/>
      <c r="D134" s="36"/>
      <c r="E134" s="36" t="s">
        <v>155</v>
      </c>
      <c r="F134" s="35"/>
      <c r="G134" s="35"/>
      <c r="H134" s="35"/>
    </row>
    <row r="135" spans="1:8" ht="15" customHeight="1">
      <c r="A135" s="35"/>
      <c r="B135" s="36"/>
      <c r="C135" s="36"/>
      <c r="D135" s="36"/>
      <c r="E135" s="36"/>
      <c r="F135" s="35"/>
      <c r="G135" s="35"/>
      <c r="H135" s="35"/>
    </row>
    <row r="136" spans="1:8" ht="18.75">
      <c r="A136" s="35"/>
      <c r="B136" s="36" t="s">
        <v>156</v>
      </c>
      <c r="C136" s="36"/>
      <c r="D136" s="36"/>
      <c r="E136" s="36"/>
      <c r="F136" s="35"/>
      <c r="G136" s="35"/>
      <c r="H136" s="35"/>
    </row>
    <row r="137" spans="1:8" ht="18.75">
      <c r="A137" s="35"/>
      <c r="B137" s="36" t="s">
        <v>157</v>
      </c>
      <c r="C137" s="36"/>
      <c r="D137" s="36"/>
      <c r="E137" s="36" t="s">
        <v>158</v>
      </c>
      <c r="F137" s="35"/>
      <c r="G137" s="35"/>
      <c r="H137" s="35"/>
    </row>
  </sheetData>
  <mergeCells count="24">
    <mergeCell ref="H10:H11"/>
    <mergeCell ref="E1:H1"/>
    <mergeCell ref="E2:H2"/>
    <mergeCell ref="A4:H4"/>
    <mergeCell ref="A5:H5"/>
    <mergeCell ref="A6:H6"/>
    <mergeCell ref="A7:B7"/>
    <mergeCell ref="A8:B8"/>
    <mergeCell ref="E10:E11"/>
    <mergeCell ref="D10:D11"/>
    <mergeCell ref="C10:C11"/>
    <mergeCell ref="B10:B11"/>
    <mergeCell ref="A10:A11"/>
    <mergeCell ref="A104:A105"/>
    <mergeCell ref="B104:B105"/>
    <mergeCell ref="A106:A107"/>
    <mergeCell ref="B106:B107"/>
    <mergeCell ref="F10:G10"/>
    <mergeCell ref="A129:H129"/>
    <mergeCell ref="A130:H130"/>
    <mergeCell ref="A131:H131"/>
    <mergeCell ref="A132:G132"/>
    <mergeCell ref="A125:A126"/>
    <mergeCell ref="B125:B126"/>
  </mergeCells>
  <pageMargins left="0.2" right="0" top="0.19" bottom="0" header="0.22" footer="0.16"/>
  <pageSetup paperSize="9" scale="8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7"/>
  <sheetViews>
    <sheetView topLeftCell="A118" zoomScale="80" zoomScaleNormal="80" workbookViewId="0">
      <selection activeCell="E134" sqref="E134"/>
    </sheetView>
  </sheetViews>
  <sheetFormatPr defaultRowHeight="15.75"/>
  <cols>
    <col min="1" max="1" width="7.5703125" style="45" customWidth="1"/>
    <col min="2" max="2" width="41.85546875" style="45" customWidth="1"/>
    <col min="3" max="3" width="11.7109375" style="45" customWidth="1"/>
    <col min="4" max="4" width="16.85546875" style="45" customWidth="1"/>
    <col min="5" max="5" width="16.140625" style="45" customWidth="1"/>
    <col min="6" max="6" width="14" style="45" customWidth="1"/>
    <col min="7" max="7" width="9.28515625" style="45" customWidth="1"/>
    <col min="8" max="8" width="50.7109375" style="45" customWidth="1"/>
    <col min="9" max="16384" width="9.140625" style="45"/>
  </cols>
  <sheetData>
    <row r="1" spans="1:8" ht="18.75">
      <c r="A1" s="71"/>
      <c r="B1" s="71"/>
      <c r="C1" s="71"/>
      <c r="D1" s="44"/>
      <c r="E1" s="75" t="s">
        <v>57</v>
      </c>
      <c r="F1" s="75"/>
      <c r="G1" s="75"/>
      <c r="H1" s="75"/>
    </row>
    <row r="2" spans="1:8" ht="74.25" customHeight="1">
      <c r="A2" s="72"/>
      <c r="B2" s="72"/>
      <c r="C2" s="72"/>
      <c r="D2" s="46"/>
      <c r="E2" s="81" t="s">
        <v>310</v>
      </c>
      <c r="F2" s="81"/>
      <c r="G2" s="81"/>
      <c r="H2" s="81"/>
    </row>
    <row r="3" spans="1:8">
      <c r="A3" s="72"/>
      <c r="B3" s="72"/>
      <c r="C3" s="72"/>
      <c r="D3" s="46"/>
      <c r="E3" s="46"/>
      <c r="F3" s="46"/>
    </row>
    <row r="4" spans="1:8" ht="18.75">
      <c r="A4" s="78" t="s">
        <v>59</v>
      </c>
      <c r="B4" s="78"/>
      <c r="C4" s="78"/>
      <c r="D4" s="78"/>
      <c r="E4" s="78"/>
      <c r="F4" s="78"/>
      <c r="G4" s="78"/>
      <c r="H4" s="78"/>
    </row>
    <row r="5" spans="1:8" ht="51" customHeight="1">
      <c r="A5" s="76" t="s">
        <v>307</v>
      </c>
      <c r="B5" s="76"/>
      <c r="C5" s="76"/>
      <c r="D5" s="76"/>
      <c r="E5" s="76"/>
      <c r="F5" s="76"/>
      <c r="G5" s="76"/>
      <c r="H5" s="76"/>
    </row>
    <row r="6" spans="1:8" ht="18.75">
      <c r="A6" s="76" t="s">
        <v>146</v>
      </c>
      <c r="B6" s="76"/>
      <c r="C6" s="76"/>
      <c r="D6" s="76"/>
      <c r="E6" s="76"/>
      <c r="F6" s="76"/>
      <c r="G6" s="76"/>
      <c r="H6" s="76"/>
    </row>
    <row r="7" spans="1:8" ht="18.75">
      <c r="A7" s="77" t="s">
        <v>56</v>
      </c>
      <c r="B7" s="77"/>
      <c r="C7" s="65"/>
      <c r="D7" s="65"/>
      <c r="E7" s="65"/>
      <c r="F7" s="65"/>
      <c r="G7" s="65"/>
      <c r="H7" s="65"/>
    </row>
    <row r="8" spans="1:8" ht="18.75">
      <c r="A8" s="77" t="s">
        <v>60</v>
      </c>
      <c r="B8" s="77"/>
      <c r="C8" s="65"/>
      <c r="D8" s="65"/>
      <c r="E8" s="65"/>
      <c r="F8" s="65"/>
      <c r="G8" s="65"/>
      <c r="H8" s="65"/>
    </row>
    <row r="9" spans="1:8" ht="1.5" customHeight="1">
      <c r="A9" s="72"/>
      <c r="B9" s="72"/>
      <c r="C9" s="72"/>
      <c r="D9" s="46"/>
      <c r="E9" s="46"/>
      <c r="F9" s="46"/>
    </row>
    <row r="10" spans="1:8">
      <c r="A10" s="105" t="s">
        <v>149</v>
      </c>
      <c r="B10" s="105" t="s">
        <v>170</v>
      </c>
      <c r="C10" s="105" t="s">
        <v>171</v>
      </c>
      <c r="D10" s="105" t="s">
        <v>300</v>
      </c>
      <c r="E10" s="105" t="s">
        <v>51</v>
      </c>
      <c r="F10" s="103" t="s">
        <v>53</v>
      </c>
      <c r="G10" s="104"/>
      <c r="H10" s="105" t="s">
        <v>52</v>
      </c>
    </row>
    <row r="11" spans="1:8" ht="62.25" customHeight="1">
      <c r="A11" s="106"/>
      <c r="B11" s="106"/>
      <c r="C11" s="106"/>
      <c r="D11" s="106"/>
      <c r="E11" s="106"/>
      <c r="F11" s="47" t="s">
        <v>55</v>
      </c>
      <c r="G11" s="70" t="s">
        <v>54</v>
      </c>
      <c r="H11" s="106"/>
    </row>
    <row r="12" spans="1:8" ht="31.5">
      <c r="A12" s="68" t="s">
        <v>172</v>
      </c>
      <c r="B12" s="49" t="s">
        <v>173</v>
      </c>
      <c r="C12" s="68" t="s">
        <v>174</v>
      </c>
      <c r="D12" s="50">
        <f>D13+D22+D28+D29+D33</f>
        <v>1179002.831</v>
      </c>
      <c r="E12" s="50">
        <f>E13+E22+E28+E29+E33</f>
        <v>475873.33199999999</v>
      </c>
      <c r="F12" s="50">
        <f>D12-E12</f>
        <v>703129.49900000007</v>
      </c>
      <c r="G12" s="50">
        <f>E12/D12%</f>
        <v>40.362357026435333</v>
      </c>
      <c r="H12" s="50"/>
    </row>
    <row r="13" spans="1:8">
      <c r="A13" s="47">
        <v>1</v>
      </c>
      <c r="B13" s="49" t="s">
        <v>2</v>
      </c>
      <c r="C13" s="47" t="s">
        <v>175</v>
      </c>
      <c r="D13" s="50">
        <f t="shared" ref="D13:E13" si="0">D15</f>
        <v>26748.280000000002</v>
      </c>
      <c r="E13" s="50">
        <f t="shared" si="0"/>
        <v>16721.779000000002</v>
      </c>
      <c r="F13" s="50">
        <f t="shared" ref="F13:F76" si="1">D13-E13</f>
        <v>10026.501</v>
      </c>
      <c r="G13" s="50">
        <f t="shared" ref="G13:G76" si="2">E13/D13%</f>
        <v>62.515343042618078</v>
      </c>
      <c r="H13" s="50"/>
    </row>
    <row r="14" spans="1:8">
      <c r="A14" s="47"/>
      <c r="B14" s="41" t="s">
        <v>10</v>
      </c>
      <c r="C14" s="68"/>
      <c r="D14" s="42"/>
      <c r="E14" s="68"/>
      <c r="F14" s="42"/>
      <c r="G14" s="42"/>
      <c r="H14" s="42"/>
    </row>
    <row r="15" spans="1:8">
      <c r="A15" s="51" t="s">
        <v>3</v>
      </c>
      <c r="B15" s="41" t="s">
        <v>168</v>
      </c>
      <c r="C15" s="68" t="s">
        <v>175</v>
      </c>
      <c r="D15" s="42">
        <f t="shared" ref="D15" si="3">D17+D18+D19+D20+D21</f>
        <v>26748.280000000002</v>
      </c>
      <c r="E15" s="73">
        <f>E17+E18+E19+E20+E21</f>
        <v>16721.779000000002</v>
      </c>
      <c r="F15" s="42">
        <f t="shared" si="1"/>
        <v>10026.501</v>
      </c>
      <c r="G15" s="42">
        <f t="shared" si="2"/>
        <v>62.515343042618078</v>
      </c>
      <c r="H15" s="42" t="s">
        <v>147</v>
      </c>
    </row>
    <row r="16" spans="1:8">
      <c r="A16" s="52" t="s">
        <v>4</v>
      </c>
      <c r="B16" s="41" t="s">
        <v>169</v>
      </c>
      <c r="C16" s="47" t="s">
        <v>175</v>
      </c>
      <c r="D16" s="67"/>
      <c r="E16" s="47"/>
      <c r="F16" s="42"/>
      <c r="G16" s="42"/>
      <c r="H16" s="42" t="s">
        <v>147</v>
      </c>
    </row>
    <row r="17" spans="1:8">
      <c r="A17" s="52" t="s">
        <v>6</v>
      </c>
      <c r="B17" s="40" t="s">
        <v>163</v>
      </c>
      <c r="C17" s="47" t="s">
        <v>175</v>
      </c>
      <c r="D17" s="42">
        <v>1773.3</v>
      </c>
      <c r="E17" s="73">
        <v>490.43799999999999</v>
      </c>
      <c r="F17" s="42">
        <f t="shared" si="1"/>
        <v>1282.8620000000001</v>
      </c>
      <c r="G17" s="42">
        <f t="shared" si="2"/>
        <v>27.656798060113911</v>
      </c>
      <c r="H17" s="42" t="s">
        <v>147</v>
      </c>
    </row>
    <row r="18" spans="1:8">
      <c r="A18" s="52" t="s">
        <v>7</v>
      </c>
      <c r="B18" s="41" t="s">
        <v>164</v>
      </c>
      <c r="C18" s="47" t="s">
        <v>175</v>
      </c>
      <c r="D18" s="42">
        <v>4194.01</v>
      </c>
      <c r="E18" s="73">
        <v>1554.1890000000001</v>
      </c>
      <c r="F18" s="42">
        <f t="shared" si="1"/>
        <v>2639.8209999999999</v>
      </c>
      <c r="G18" s="42">
        <f t="shared" si="2"/>
        <v>37.057350840842062</v>
      </c>
      <c r="H18" s="42" t="s">
        <v>147</v>
      </c>
    </row>
    <row r="19" spans="1:8">
      <c r="A19" s="52" t="s">
        <v>166</v>
      </c>
      <c r="B19" s="41" t="s">
        <v>5</v>
      </c>
      <c r="C19" s="47" t="s">
        <v>175</v>
      </c>
      <c r="D19" s="42">
        <v>15439.34</v>
      </c>
      <c r="E19" s="73">
        <v>10714.4</v>
      </c>
      <c r="F19" s="42">
        <f t="shared" si="1"/>
        <v>4724.9400000000005</v>
      </c>
      <c r="G19" s="42">
        <f t="shared" si="2"/>
        <v>69.396748824755448</v>
      </c>
      <c r="H19" s="42" t="s">
        <v>147</v>
      </c>
    </row>
    <row r="20" spans="1:8">
      <c r="A20" s="52" t="s">
        <v>167</v>
      </c>
      <c r="B20" s="41" t="s">
        <v>115</v>
      </c>
      <c r="C20" s="47" t="s">
        <v>175</v>
      </c>
      <c r="D20" s="42">
        <v>2790.95</v>
      </c>
      <c r="E20" s="73">
        <v>1482.182</v>
      </c>
      <c r="F20" s="42">
        <f t="shared" si="1"/>
        <v>1308.7679999999998</v>
      </c>
      <c r="G20" s="42">
        <f t="shared" si="2"/>
        <v>53.106719934072629</v>
      </c>
      <c r="H20" s="42" t="s">
        <v>147</v>
      </c>
    </row>
    <row r="21" spans="1:8">
      <c r="A21" s="52" t="s">
        <v>176</v>
      </c>
      <c r="B21" s="41" t="s">
        <v>165</v>
      </c>
      <c r="C21" s="47" t="s">
        <v>175</v>
      </c>
      <c r="D21" s="42">
        <v>2550.6799999999998</v>
      </c>
      <c r="E21" s="47">
        <v>2480.5700000000002</v>
      </c>
      <c r="F21" s="42">
        <f t="shared" si="1"/>
        <v>70.109999999999673</v>
      </c>
      <c r="G21" s="42">
        <f t="shared" si="2"/>
        <v>97.251321216303111</v>
      </c>
      <c r="H21" s="42" t="s">
        <v>147</v>
      </c>
    </row>
    <row r="22" spans="1:8">
      <c r="A22" s="54">
        <v>2</v>
      </c>
      <c r="B22" s="49" t="s">
        <v>9</v>
      </c>
      <c r="C22" s="68" t="s">
        <v>175</v>
      </c>
      <c r="D22" s="50">
        <f>D24+D25+D26</f>
        <v>614122.79</v>
      </c>
      <c r="E22" s="50">
        <f>E24+E25+E26</f>
        <v>249701.56</v>
      </c>
      <c r="F22" s="50">
        <f t="shared" si="1"/>
        <v>364421.23000000004</v>
      </c>
      <c r="G22" s="50">
        <f t="shared" si="2"/>
        <v>40.659875201830559</v>
      </c>
      <c r="H22" s="50"/>
    </row>
    <row r="23" spans="1:8">
      <c r="A23" s="67"/>
      <c r="B23" s="41" t="s">
        <v>10</v>
      </c>
      <c r="C23" s="47"/>
      <c r="D23" s="67"/>
      <c r="E23" s="47"/>
      <c r="F23" s="42"/>
      <c r="G23" s="42"/>
      <c r="H23" s="67"/>
    </row>
    <row r="24" spans="1:8">
      <c r="A24" s="67" t="s">
        <v>11</v>
      </c>
      <c r="B24" s="55" t="s">
        <v>177</v>
      </c>
      <c r="C24" s="67" t="s">
        <v>175</v>
      </c>
      <c r="D24" s="42">
        <v>573865.88</v>
      </c>
      <c r="E24" s="42">
        <v>235155.62599999999</v>
      </c>
      <c r="F24" s="42">
        <f t="shared" si="1"/>
        <v>338710.25400000002</v>
      </c>
      <c r="G24" s="42">
        <f t="shared" si="2"/>
        <v>40.97745382597062</v>
      </c>
      <c r="H24" s="42" t="s">
        <v>147</v>
      </c>
    </row>
    <row r="25" spans="1:8">
      <c r="A25" s="67" t="s">
        <v>12</v>
      </c>
      <c r="B25" s="41" t="s">
        <v>179</v>
      </c>
      <c r="C25" s="47" t="s">
        <v>175</v>
      </c>
      <c r="D25" s="42">
        <v>22007.11</v>
      </c>
      <c r="E25" s="73">
        <v>9180.1659999999993</v>
      </c>
      <c r="F25" s="42">
        <f t="shared" si="1"/>
        <v>12826.944000000001</v>
      </c>
      <c r="G25" s="42">
        <f t="shared" si="2"/>
        <v>41.714545889941931</v>
      </c>
      <c r="H25" s="42" t="s">
        <v>147</v>
      </c>
    </row>
    <row r="26" spans="1:8">
      <c r="A26" s="67" t="s">
        <v>178</v>
      </c>
      <c r="B26" s="41" t="s">
        <v>181</v>
      </c>
      <c r="C26" s="47" t="s">
        <v>175</v>
      </c>
      <c r="D26" s="42">
        <v>18249.8</v>
      </c>
      <c r="E26" s="73">
        <v>5365.768</v>
      </c>
      <c r="F26" s="42">
        <f t="shared" si="1"/>
        <v>12884.031999999999</v>
      </c>
      <c r="G26" s="42">
        <f t="shared" si="2"/>
        <v>29.401790704555669</v>
      </c>
      <c r="H26" s="42" t="s">
        <v>147</v>
      </c>
    </row>
    <row r="27" spans="1:8">
      <c r="A27" s="67" t="s">
        <v>180</v>
      </c>
      <c r="B27" s="41" t="s">
        <v>304</v>
      </c>
      <c r="C27" s="47"/>
      <c r="D27" s="42"/>
      <c r="E27" s="47">
        <v>3343.817</v>
      </c>
      <c r="F27" s="42">
        <f t="shared" si="1"/>
        <v>-3343.817</v>
      </c>
      <c r="G27" s="42"/>
      <c r="H27" s="53" t="s">
        <v>306</v>
      </c>
    </row>
    <row r="28" spans="1:8">
      <c r="A28" s="54">
        <v>3</v>
      </c>
      <c r="B28" s="69" t="s">
        <v>14</v>
      </c>
      <c r="C28" s="47" t="s">
        <v>175</v>
      </c>
      <c r="D28" s="50">
        <v>43681.75</v>
      </c>
      <c r="E28" s="68">
        <v>41587.39</v>
      </c>
      <c r="F28" s="50">
        <f t="shared" si="1"/>
        <v>2094.3600000000006</v>
      </c>
      <c r="G28" s="50">
        <f t="shared" si="2"/>
        <v>95.205411871090334</v>
      </c>
      <c r="H28" s="50"/>
    </row>
    <row r="29" spans="1:8">
      <c r="A29" s="54">
        <v>4</v>
      </c>
      <c r="B29" s="49" t="s">
        <v>16</v>
      </c>
      <c r="C29" s="47" t="s">
        <v>175</v>
      </c>
      <c r="D29" s="50">
        <f>D31+D32</f>
        <v>481657</v>
      </c>
      <c r="E29" s="68">
        <f>E31+E32</f>
        <v>166060.712</v>
      </c>
      <c r="F29" s="50">
        <f t="shared" si="1"/>
        <v>315596.288</v>
      </c>
      <c r="G29" s="50">
        <f t="shared" si="2"/>
        <v>34.476964312778598</v>
      </c>
      <c r="H29" s="50"/>
    </row>
    <row r="30" spans="1:8">
      <c r="A30" s="67"/>
      <c r="B30" s="41" t="s">
        <v>10</v>
      </c>
      <c r="C30" s="47"/>
      <c r="D30" s="42"/>
      <c r="E30" s="47"/>
      <c r="F30" s="42">
        <f t="shared" si="1"/>
        <v>0</v>
      </c>
      <c r="G30" s="42"/>
      <c r="H30" s="42"/>
    </row>
    <row r="31" spans="1:8" ht="47.25">
      <c r="A31" s="67" t="s">
        <v>17</v>
      </c>
      <c r="B31" s="41" t="s">
        <v>182</v>
      </c>
      <c r="C31" s="47" t="s">
        <v>175</v>
      </c>
      <c r="D31" s="42">
        <v>273305</v>
      </c>
      <c r="E31" s="42">
        <v>99016.721999999994</v>
      </c>
      <c r="F31" s="42">
        <f t="shared" si="1"/>
        <v>174288.27799999999</v>
      </c>
      <c r="G31" s="42">
        <f t="shared" si="2"/>
        <v>36.229385485080769</v>
      </c>
      <c r="H31" s="42"/>
    </row>
    <row r="32" spans="1:8">
      <c r="A32" s="67" t="s">
        <v>183</v>
      </c>
      <c r="B32" s="41" t="s">
        <v>184</v>
      </c>
      <c r="C32" s="47" t="s">
        <v>175</v>
      </c>
      <c r="D32" s="42">
        <v>208352</v>
      </c>
      <c r="E32" s="73">
        <v>67043.990000000005</v>
      </c>
      <c r="F32" s="42">
        <f t="shared" si="1"/>
        <v>141308.01</v>
      </c>
      <c r="G32" s="42">
        <f t="shared" si="2"/>
        <v>32.178232030410079</v>
      </c>
      <c r="H32" s="42"/>
    </row>
    <row r="33" spans="1:8">
      <c r="A33" s="54">
        <v>5</v>
      </c>
      <c r="B33" s="49" t="s">
        <v>18</v>
      </c>
      <c r="C33" s="68" t="s">
        <v>175</v>
      </c>
      <c r="D33" s="50">
        <f>D35+D36+D37+D38+D39+D40+D41+D42+D43+D44+D45</f>
        <v>12793.010999999999</v>
      </c>
      <c r="E33" s="50">
        <f>E35+E36+E37+E38+E39+E40+E41+E42+E43+E44+E45</f>
        <v>1801.8910000000003</v>
      </c>
      <c r="F33" s="50">
        <f t="shared" si="1"/>
        <v>10991.119999999999</v>
      </c>
      <c r="G33" s="50">
        <f t="shared" si="2"/>
        <v>14.084964047947746</v>
      </c>
      <c r="H33" s="50"/>
    </row>
    <row r="34" spans="1:8">
      <c r="A34" s="67"/>
      <c r="B34" s="41" t="s">
        <v>10</v>
      </c>
      <c r="C34" s="47"/>
      <c r="D34" s="67"/>
      <c r="E34" s="47"/>
      <c r="F34" s="42">
        <f t="shared" si="1"/>
        <v>0</v>
      </c>
      <c r="G34" s="42"/>
      <c r="H34" s="67"/>
    </row>
    <row r="35" spans="1:8" ht="47.25">
      <c r="A35" s="57" t="s">
        <v>185</v>
      </c>
      <c r="B35" s="41" t="s">
        <v>186</v>
      </c>
      <c r="C35" s="67" t="s">
        <v>175</v>
      </c>
      <c r="D35" s="42">
        <v>22.05</v>
      </c>
      <c r="E35" s="67"/>
      <c r="F35" s="42">
        <f t="shared" si="1"/>
        <v>22.05</v>
      </c>
      <c r="G35" s="42">
        <f t="shared" si="2"/>
        <v>0</v>
      </c>
      <c r="H35" s="42" t="s">
        <v>148</v>
      </c>
    </row>
    <row r="36" spans="1:8" ht="31.5">
      <c r="A36" s="47" t="s">
        <v>187</v>
      </c>
      <c r="B36" s="41" t="s">
        <v>188</v>
      </c>
      <c r="C36" s="47" t="s">
        <v>175</v>
      </c>
      <c r="D36" s="42">
        <v>289.03100000000001</v>
      </c>
      <c r="E36" s="47"/>
      <c r="F36" s="42">
        <f t="shared" si="1"/>
        <v>289.03100000000001</v>
      </c>
      <c r="G36" s="42">
        <f t="shared" si="2"/>
        <v>0</v>
      </c>
      <c r="H36" s="42" t="s">
        <v>148</v>
      </c>
    </row>
    <row r="37" spans="1:8">
      <c r="A37" s="47" t="s">
        <v>189</v>
      </c>
      <c r="B37" s="40" t="s">
        <v>190</v>
      </c>
      <c r="C37" s="47" t="s">
        <v>175</v>
      </c>
      <c r="D37" s="53"/>
      <c r="E37" s="47"/>
      <c r="F37" s="42"/>
      <c r="G37" s="42"/>
      <c r="H37" s="53"/>
    </row>
    <row r="38" spans="1:8">
      <c r="A38" s="47" t="s">
        <v>191</v>
      </c>
      <c r="B38" s="41" t="s">
        <v>192</v>
      </c>
      <c r="C38" s="47" t="s">
        <v>175</v>
      </c>
      <c r="D38" s="42"/>
      <c r="E38" s="47"/>
      <c r="F38" s="42"/>
      <c r="G38" s="42"/>
      <c r="H38" s="42"/>
    </row>
    <row r="39" spans="1:8">
      <c r="A39" s="47" t="s">
        <v>193</v>
      </c>
      <c r="B39" s="41" t="s">
        <v>194</v>
      </c>
      <c r="C39" s="47" t="s">
        <v>175</v>
      </c>
      <c r="D39" s="53"/>
      <c r="E39" s="47"/>
      <c r="F39" s="42"/>
      <c r="G39" s="42"/>
      <c r="H39" s="42"/>
    </row>
    <row r="40" spans="1:8">
      <c r="A40" s="58" t="s">
        <v>195</v>
      </c>
      <c r="B40" s="41" t="s">
        <v>196</v>
      </c>
      <c r="C40" s="47" t="s">
        <v>175</v>
      </c>
      <c r="D40" s="53"/>
      <c r="E40" s="47"/>
      <c r="F40" s="42"/>
      <c r="G40" s="42"/>
      <c r="H40" s="42"/>
    </row>
    <row r="41" spans="1:8">
      <c r="A41" s="67" t="s">
        <v>197</v>
      </c>
      <c r="B41" s="40" t="s">
        <v>198</v>
      </c>
      <c r="C41" s="67" t="s">
        <v>175</v>
      </c>
      <c r="D41" s="42"/>
      <c r="E41" s="67"/>
      <c r="F41" s="42"/>
      <c r="G41" s="42"/>
      <c r="H41" s="42"/>
    </row>
    <row r="42" spans="1:8">
      <c r="A42" s="67" t="s">
        <v>199</v>
      </c>
      <c r="B42" s="55" t="s">
        <v>114</v>
      </c>
      <c r="C42" s="47" t="s">
        <v>175</v>
      </c>
      <c r="D42" s="42">
        <v>1890.31</v>
      </c>
      <c r="E42" s="47"/>
      <c r="F42" s="42">
        <f t="shared" si="1"/>
        <v>1890.31</v>
      </c>
      <c r="G42" s="42">
        <f t="shared" si="2"/>
        <v>0</v>
      </c>
      <c r="H42" s="42" t="s">
        <v>148</v>
      </c>
    </row>
    <row r="43" spans="1:8">
      <c r="A43" s="52" t="s">
        <v>200</v>
      </c>
      <c r="B43" s="41" t="s">
        <v>201</v>
      </c>
      <c r="C43" s="47" t="s">
        <v>175</v>
      </c>
      <c r="D43" s="42">
        <v>511.82</v>
      </c>
      <c r="E43" s="73">
        <v>84.597999999999999</v>
      </c>
      <c r="F43" s="42">
        <f t="shared" si="1"/>
        <v>427.22199999999998</v>
      </c>
      <c r="G43" s="42">
        <f t="shared" si="2"/>
        <v>16.528857801570865</v>
      </c>
      <c r="H43" s="42" t="s">
        <v>147</v>
      </c>
    </row>
    <row r="44" spans="1:8" ht="31.5">
      <c r="A44" s="67" t="s">
        <v>202</v>
      </c>
      <c r="B44" s="40" t="s">
        <v>203</v>
      </c>
      <c r="C44" s="67" t="s">
        <v>175</v>
      </c>
      <c r="D44" s="42">
        <v>6228.32</v>
      </c>
      <c r="E44" s="42">
        <v>110.745</v>
      </c>
      <c r="F44" s="42">
        <f t="shared" si="1"/>
        <v>6117.5749999999998</v>
      </c>
      <c r="G44" s="42">
        <f t="shared" si="2"/>
        <v>1.7780878310684103</v>
      </c>
      <c r="H44" s="42" t="s">
        <v>147</v>
      </c>
    </row>
    <row r="45" spans="1:8" ht="31.5">
      <c r="A45" s="47" t="s">
        <v>204</v>
      </c>
      <c r="B45" s="49" t="s">
        <v>205</v>
      </c>
      <c r="C45" s="47" t="s">
        <v>175</v>
      </c>
      <c r="D45" s="50">
        <f>D46+D47+D48+D49+D50+D52+D53+D54</f>
        <v>3851.48</v>
      </c>
      <c r="E45" s="50">
        <f>E46+E47+E48+E49+E50+E52+E53+E54</f>
        <v>1606.5480000000002</v>
      </c>
      <c r="F45" s="50">
        <f t="shared" si="1"/>
        <v>2244.9319999999998</v>
      </c>
      <c r="G45" s="50">
        <f t="shared" si="2"/>
        <v>41.712484551393239</v>
      </c>
      <c r="H45" s="50"/>
    </row>
    <row r="46" spans="1:8" ht="15.75" customHeight="1">
      <c r="A46" s="58" t="s">
        <v>206</v>
      </c>
      <c r="B46" s="41" t="s">
        <v>207</v>
      </c>
      <c r="C46" s="47" t="s">
        <v>175</v>
      </c>
      <c r="D46" s="42">
        <v>486.3</v>
      </c>
      <c r="E46" s="73">
        <v>420</v>
      </c>
      <c r="F46" s="42">
        <f t="shared" si="1"/>
        <v>66.300000000000011</v>
      </c>
      <c r="G46" s="42">
        <f t="shared" si="2"/>
        <v>86.366440468846378</v>
      </c>
      <c r="H46" s="42" t="s">
        <v>147</v>
      </c>
    </row>
    <row r="47" spans="1:8">
      <c r="A47" s="47" t="s">
        <v>208</v>
      </c>
      <c r="B47" s="41" t="s">
        <v>209</v>
      </c>
      <c r="C47" s="47" t="s">
        <v>175</v>
      </c>
      <c r="D47" s="42">
        <v>2519.1999999999998</v>
      </c>
      <c r="E47" s="73">
        <v>980.83299999999997</v>
      </c>
      <c r="F47" s="42">
        <f t="shared" si="1"/>
        <v>1538.3669999999997</v>
      </c>
      <c r="G47" s="42">
        <f t="shared" si="2"/>
        <v>38.93430454112417</v>
      </c>
      <c r="H47" s="42" t="s">
        <v>147</v>
      </c>
    </row>
    <row r="48" spans="1:8">
      <c r="A48" s="47" t="s">
        <v>210</v>
      </c>
      <c r="B48" s="41" t="s">
        <v>211</v>
      </c>
      <c r="C48" s="47" t="s">
        <v>175</v>
      </c>
      <c r="D48" s="42">
        <v>135.97999999999999</v>
      </c>
      <c r="E48" s="47"/>
      <c r="F48" s="42">
        <f t="shared" si="1"/>
        <v>135.97999999999999</v>
      </c>
      <c r="G48" s="42">
        <f t="shared" si="2"/>
        <v>0</v>
      </c>
      <c r="H48" s="42" t="s">
        <v>148</v>
      </c>
    </row>
    <row r="49" spans="1:8">
      <c r="A49" s="47" t="s">
        <v>212</v>
      </c>
      <c r="B49" s="41" t="s">
        <v>213</v>
      </c>
      <c r="C49" s="47" t="s">
        <v>175</v>
      </c>
      <c r="D49" s="42">
        <v>80</v>
      </c>
      <c r="E49" s="73">
        <v>36.786000000000001</v>
      </c>
      <c r="F49" s="42">
        <f t="shared" si="1"/>
        <v>43.213999999999999</v>
      </c>
      <c r="G49" s="42">
        <f t="shared" si="2"/>
        <v>45.982500000000002</v>
      </c>
      <c r="H49" s="42" t="s">
        <v>147</v>
      </c>
    </row>
    <row r="50" spans="1:8">
      <c r="A50" s="47" t="s">
        <v>214</v>
      </c>
      <c r="B50" s="41" t="s">
        <v>125</v>
      </c>
      <c r="C50" s="47" t="s">
        <v>175</v>
      </c>
      <c r="D50" s="42">
        <v>630</v>
      </c>
      <c r="E50" s="73">
        <v>142.143</v>
      </c>
      <c r="F50" s="42">
        <f t="shared" si="1"/>
        <v>487.85699999999997</v>
      </c>
      <c r="G50" s="42">
        <f t="shared" si="2"/>
        <v>22.562380952380952</v>
      </c>
      <c r="H50" s="42" t="s">
        <v>147</v>
      </c>
    </row>
    <row r="51" spans="1:8">
      <c r="A51" s="58" t="s">
        <v>215</v>
      </c>
      <c r="B51" s="41" t="s">
        <v>216</v>
      </c>
      <c r="C51" s="47" t="s">
        <v>175</v>
      </c>
      <c r="D51" s="53"/>
      <c r="E51" s="47"/>
      <c r="F51" s="42"/>
      <c r="G51" s="42"/>
      <c r="H51" s="53"/>
    </row>
    <row r="52" spans="1:8">
      <c r="A52" s="47" t="s">
        <v>217</v>
      </c>
      <c r="B52" s="41" t="s">
        <v>218</v>
      </c>
      <c r="C52" s="47" t="s">
        <v>175</v>
      </c>
      <c r="D52" s="53"/>
      <c r="E52" s="47"/>
      <c r="F52" s="42"/>
      <c r="G52" s="42"/>
      <c r="H52" s="53"/>
    </row>
    <row r="53" spans="1:8">
      <c r="A53" s="47" t="s">
        <v>219</v>
      </c>
      <c r="B53" s="41" t="s">
        <v>119</v>
      </c>
      <c r="C53" s="47" t="s">
        <v>175</v>
      </c>
      <c r="D53" s="53"/>
      <c r="E53" s="47"/>
      <c r="F53" s="42"/>
      <c r="G53" s="42"/>
      <c r="H53" s="53"/>
    </row>
    <row r="54" spans="1:8">
      <c r="A54" s="47" t="s">
        <v>302</v>
      </c>
      <c r="B54" s="41" t="s">
        <v>303</v>
      </c>
      <c r="C54" s="47"/>
      <c r="D54" s="53"/>
      <c r="E54" s="73">
        <v>26.786000000000001</v>
      </c>
      <c r="F54" s="42">
        <f t="shared" si="1"/>
        <v>-26.786000000000001</v>
      </c>
      <c r="G54" s="42"/>
      <c r="H54" s="53" t="s">
        <v>306</v>
      </c>
    </row>
    <row r="55" spans="1:8">
      <c r="A55" s="68" t="s">
        <v>220</v>
      </c>
      <c r="B55" s="49" t="s">
        <v>24</v>
      </c>
      <c r="C55" s="68" t="s">
        <v>175</v>
      </c>
      <c r="D55" s="50">
        <f>D57</f>
        <v>109984.06999999998</v>
      </c>
      <c r="E55" s="50">
        <f>E57</f>
        <v>48464.797999999995</v>
      </c>
      <c r="F55" s="50">
        <f t="shared" si="1"/>
        <v>61519.271999999983</v>
      </c>
      <c r="G55" s="50">
        <f t="shared" si="2"/>
        <v>44.06528872772212</v>
      </c>
      <c r="H55" s="50"/>
    </row>
    <row r="56" spans="1:8">
      <c r="A56" s="47"/>
      <c r="B56" s="41" t="s">
        <v>10</v>
      </c>
      <c r="C56" s="47"/>
      <c r="D56" s="67"/>
      <c r="E56" s="47"/>
      <c r="F56" s="42">
        <f t="shared" si="1"/>
        <v>0</v>
      </c>
      <c r="G56" s="42"/>
      <c r="H56" s="67"/>
    </row>
    <row r="57" spans="1:8">
      <c r="A57" s="68">
        <v>6</v>
      </c>
      <c r="B57" s="49" t="s">
        <v>221</v>
      </c>
      <c r="C57" s="47" t="s">
        <v>175</v>
      </c>
      <c r="D57" s="42">
        <f>D59+D66+D67+D68+D69+D70+D71+D72+D73+D74+D75+D76+D77+D78+D79+D80+D88+D81</f>
        <v>109984.06999999998</v>
      </c>
      <c r="E57" s="42">
        <f>E59+E66+E67+E68+E69+E70+E71+E72+E73+E74+E75+E76+E77+E78+E79+E80+E88+E81</f>
        <v>48464.797999999995</v>
      </c>
      <c r="F57" s="42">
        <f t="shared" si="1"/>
        <v>61519.271999999983</v>
      </c>
      <c r="G57" s="42">
        <f t="shared" si="2"/>
        <v>44.06528872772212</v>
      </c>
      <c r="H57" s="42"/>
    </row>
    <row r="58" spans="1:8">
      <c r="A58" s="47"/>
      <c r="B58" s="41" t="s">
        <v>10</v>
      </c>
      <c r="C58" s="47"/>
      <c r="D58" s="67"/>
      <c r="E58" s="47"/>
      <c r="F58" s="42">
        <f t="shared" si="1"/>
        <v>0</v>
      </c>
      <c r="G58" s="42"/>
      <c r="H58" s="67"/>
    </row>
    <row r="59" spans="1:8">
      <c r="A59" s="51" t="s">
        <v>26</v>
      </c>
      <c r="B59" s="49" t="s">
        <v>168</v>
      </c>
      <c r="C59" s="47" t="s">
        <v>175</v>
      </c>
      <c r="D59" s="50">
        <f>D61+D62+D63+D64+D65</f>
        <v>5224.51</v>
      </c>
      <c r="E59" s="50">
        <f>E61+E62+E63+E64+E65</f>
        <v>1587.232</v>
      </c>
      <c r="F59" s="50">
        <f t="shared" si="1"/>
        <v>3637.2780000000002</v>
      </c>
      <c r="G59" s="50">
        <f t="shared" si="2"/>
        <v>30.38049501292944</v>
      </c>
      <c r="H59" s="50"/>
    </row>
    <row r="60" spans="1:8">
      <c r="A60" s="47"/>
      <c r="B60" s="41" t="s">
        <v>10</v>
      </c>
      <c r="C60" s="47"/>
      <c r="D60" s="67"/>
      <c r="E60" s="47"/>
      <c r="F60" s="42">
        <f t="shared" si="1"/>
        <v>0</v>
      </c>
      <c r="G60" s="42"/>
      <c r="H60" s="67"/>
    </row>
    <row r="61" spans="1:8">
      <c r="A61" s="58" t="s">
        <v>222</v>
      </c>
      <c r="B61" s="41" t="s">
        <v>163</v>
      </c>
      <c r="C61" s="47" t="s">
        <v>175</v>
      </c>
      <c r="D61" s="42">
        <v>322.68</v>
      </c>
      <c r="E61" s="73">
        <v>56.634</v>
      </c>
      <c r="F61" s="42">
        <f t="shared" si="1"/>
        <v>266.04599999999999</v>
      </c>
      <c r="G61" s="42">
        <f t="shared" si="2"/>
        <v>17.551134250650801</v>
      </c>
      <c r="H61" s="42" t="s">
        <v>147</v>
      </c>
    </row>
    <row r="62" spans="1:8">
      <c r="A62" s="47" t="s">
        <v>223</v>
      </c>
      <c r="B62" s="41" t="s">
        <v>164</v>
      </c>
      <c r="C62" s="47" t="s">
        <v>175</v>
      </c>
      <c r="D62" s="42">
        <v>391.94</v>
      </c>
      <c r="E62" s="47"/>
      <c r="F62" s="42">
        <f t="shared" si="1"/>
        <v>391.94</v>
      </c>
      <c r="G62" s="42">
        <f t="shared" si="2"/>
        <v>0</v>
      </c>
      <c r="H62" s="42" t="s">
        <v>148</v>
      </c>
    </row>
    <row r="63" spans="1:8">
      <c r="A63" s="58" t="s">
        <v>224</v>
      </c>
      <c r="B63" s="41" t="s">
        <v>5</v>
      </c>
      <c r="C63" s="47" t="s">
        <v>175</v>
      </c>
      <c r="D63" s="42">
        <v>3756.6</v>
      </c>
      <c r="E63" s="73">
        <v>1434.039</v>
      </c>
      <c r="F63" s="42">
        <f t="shared" si="1"/>
        <v>2322.5609999999997</v>
      </c>
      <c r="G63" s="42">
        <f t="shared" si="2"/>
        <v>38.1738540169302</v>
      </c>
      <c r="H63" s="42" t="s">
        <v>147</v>
      </c>
    </row>
    <row r="64" spans="1:8">
      <c r="A64" s="47" t="s">
        <v>225</v>
      </c>
      <c r="B64" s="41" t="s">
        <v>165</v>
      </c>
      <c r="C64" s="47" t="s">
        <v>175</v>
      </c>
      <c r="D64" s="42">
        <v>189.13</v>
      </c>
      <c r="E64" s="47"/>
      <c r="F64" s="42">
        <f t="shared" si="1"/>
        <v>189.13</v>
      </c>
      <c r="G64" s="42">
        <f t="shared" si="2"/>
        <v>0</v>
      </c>
      <c r="H64" s="42" t="s">
        <v>148</v>
      </c>
    </row>
    <row r="65" spans="1:8">
      <c r="A65" s="58" t="s">
        <v>226</v>
      </c>
      <c r="B65" s="41" t="s">
        <v>115</v>
      </c>
      <c r="C65" s="47" t="s">
        <v>175</v>
      </c>
      <c r="D65" s="42">
        <v>564.16</v>
      </c>
      <c r="E65" s="73">
        <v>96.558999999999997</v>
      </c>
      <c r="F65" s="42">
        <f t="shared" si="1"/>
        <v>467.601</v>
      </c>
      <c r="G65" s="42">
        <f t="shared" si="2"/>
        <v>17.115534600113445</v>
      </c>
      <c r="H65" s="42" t="s">
        <v>147</v>
      </c>
    </row>
    <row r="66" spans="1:8" ht="31.5">
      <c r="A66" s="59" t="s">
        <v>27</v>
      </c>
      <c r="B66" s="40" t="s">
        <v>227</v>
      </c>
      <c r="C66" s="47" t="s">
        <v>175</v>
      </c>
      <c r="D66" s="42">
        <v>69738.62</v>
      </c>
      <c r="E66" s="42">
        <v>31753.96</v>
      </c>
      <c r="F66" s="42">
        <f t="shared" si="1"/>
        <v>37984.659999999996</v>
      </c>
      <c r="G66" s="42">
        <f t="shared" si="2"/>
        <v>45.532819548192954</v>
      </c>
      <c r="H66" s="42" t="s">
        <v>147</v>
      </c>
    </row>
    <row r="67" spans="1:8">
      <c r="A67" s="47" t="s">
        <v>29</v>
      </c>
      <c r="B67" s="41" t="s">
        <v>179</v>
      </c>
      <c r="C67" s="47" t="s">
        <v>175</v>
      </c>
      <c r="D67" s="42">
        <v>2563.92</v>
      </c>
      <c r="E67" s="73">
        <v>691.67399999999998</v>
      </c>
      <c r="F67" s="42">
        <f t="shared" si="1"/>
        <v>1872.2460000000001</v>
      </c>
      <c r="G67" s="42">
        <f t="shared" si="2"/>
        <v>26.977206777122529</v>
      </c>
      <c r="H67" s="42" t="s">
        <v>147</v>
      </c>
    </row>
    <row r="68" spans="1:8">
      <c r="A68" s="47" t="s">
        <v>30</v>
      </c>
      <c r="B68" s="41" t="s">
        <v>181</v>
      </c>
      <c r="C68" s="47" t="s">
        <v>175</v>
      </c>
      <c r="D68" s="42">
        <v>2133.34</v>
      </c>
      <c r="E68" s="73">
        <v>698.59299999999996</v>
      </c>
      <c r="F68" s="42">
        <f t="shared" si="1"/>
        <v>1434.7470000000003</v>
      </c>
      <c r="G68" s="42">
        <f t="shared" si="2"/>
        <v>32.746444542360798</v>
      </c>
      <c r="H68" s="42" t="s">
        <v>147</v>
      </c>
    </row>
    <row r="69" spans="1:8">
      <c r="A69" s="47"/>
      <c r="B69" s="41" t="s">
        <v>304</v>
      </c>
      <c r="C69" s="47"/>
      <c r="D69" s="42"/>
      <c r="E69" s="73">
        <v>405.09899999999999</v>
      </c>
      <c r="F69" s="42">
        <f t="shared" si="1"/>
        <v>-405.09899999999999</v>
      </c>
      <c r="G69" s="42"/>
      <c r="H69" s="53" t="s">
        <v>306</v>
      </c>
    </row>
    <row r="70" spans="1:8">
      <c r="A70" s="47" t="s">
        <v>31</v>
      </c>
      <c r="B70" s="41" t="s">
        <v>116</v>
      </c>
      <c r="C70" s="47" t="s">
        <v>175</v>
      </c>
      <c r="D70" s="42">
        <v>4746.83</v>
      </c>
      <c r="E70" s="73">
        <v>561.10599999999999</v>
      </c>
      <c r="F70" s="42">
        <f t="shared" si="1"/>
        <v>4185.7240000000002</v>
      </c>
      <c r="G70" s="42">
        <f t="shared" si="2"/>
        <v>11.820646621008125</v>
      </c>
      <c r="H70" s="42" t="s">
        <v>147</v>
      </c>
    </row>
    <row r="71" spans="1:8">
      <c r="A71" s="47" t="s">
        <v>32</v>
      </c>
      <c r="B71" s="41" t="s">
        <v>36</v>
      </c>
      <c r="C71" s="47"/>
      <c r="D71" s="42">
        <v>2031.9</v>
      </c>
      <c r="E71" s="73">
        <v>901.70399999999995</v>
      </c>
      <c r="F71" s="42">
        <f t="shared" si="1"/>
        <v>1130.1960000000001</v>
      </c>
      <c r="G71" s="42">
        <f t="shared" si="2"/>
        <v>44.377380776613016</v>
      </c>
      <c r="H71" s="42" t="s">
        <v>147</v>
      </c>
    </row>
    <row r="72" spans="1:8">
      <c r="A72" s="47" t="s">
        <v>34</v>
      </c>
      <c r="B72" s="41" t="s">
        <v>22</v>
      </c>
      <c r="C72" s="47" t="s">
        <v>175</v>
      </c>
      <c r="D72" s="42">
        <v>3549.3</v>
      </c>
      <c r="E72" s="42">
        <v>3241.21</v>
      </c>
      <c r="F72" s="42">
        <f t="shared" si="1"/>
        <v>308.09000000000015</v>
      </c>
      <c r="G72" s="42">
        <f t="shared" si="2"/>
        <v>91.319696841630744</v>
      </c>
      <c r="H72" s="42" t="s">
        <v>147</v>
      </c>
    </row>
    <row r="73" spans="1:8">
      <c r="A73" s="47" t="s">
        <v>35</v>
      </c>
      <c r="B73" s="41" t="s">
        <v>228</v>
      </c>
      <c r="C73" s="47" t="s">
        <v>175</v>
      </c>
      <c r="D73" s="42">
        <v>1466.22</v>
      </c>
      <c r="E73" s="47">
        <v>1259.25</v>
      </c>
      <c r="F73" s="42">
        <f t="shared" si="1"/>
        <v>206.97000000000003</v>
      </c>
      <c r="G73" s="42">
        <f t="shared" si="2"/>
        <v>85.884110160821706</v>
      </c>
      <c r="H73" s="42" t="s">
        <v>147</v>
      </c>
    </row>
    <row r="74" spans="1:8" ht="47.25">
      <c r="A74" s="51" t="s">
        <v>37</v>
      </c>
      <c r="B74" s="41" t="s">
        <v>229</v>
      </c>
      <c r="C74" s="47" t="s">
        <v>175</v>
      </c>
      <c r="D74" s="42">
        <v>429.07</v>
      </c>
      <c r="E74" s="42">
        <v>254.4</v>
      </c>
      <c r="F74" s="42">
        <f t="shared" si="1"/>
        <v>174.67</v>
      </c>
      <c r="G74" s="42">
        <f t="shared" si="2"/>
        <v>59.291024774512316</v>
      </c>
      <c r="H74" s="42" t="s">
        <v>147</v>
      </c>
    </row>
    <row r="75" spans="1:8">
      <c r="A75" s="67" t="s">
        <v>38</v>
      </c>
      <c r="B75" s="40" t="s">
        <v>117</v>
      </c>
      <c r="C75" s="47" t="s">
        <v>175</v>
      </c>
      <c r="D75" s="42">
        <v>186.78</v>
      </c>
      <c r="E75" s="47">
        <v>89.39</v>
      </c>
      <c r="F75" s="42">
        <f t="shared" si="1"/>
        <v>97.39</v>
      </c>
      <c r="G75" s="42">
        <f t="shared" si="2"/>
        <v>47.858443088125071</v>
      </c>
      <c r="H75" s="42" t="s">
        <v>147</v>
      </c>
    </row>
    <row r="76" spans="1:8">
      <c r="A76" s="47" t="s">
        <v>230</v>
      </c>
      <c r="B76" s="41" t="s">
        <v>33</v>
      </c>
      <c r="C76" s="47" t="s">
        <v>175</v>
      </c>
      <c r="D76" s="42">
        <v>450</v>
      </c>
      <c r="E76" s="47"/>
      <c r="F76" s="42">
        <f t="shared" si="1"/>
        <v>450</v>
      </c>
      <c r="G76" s="42">
        <f t="shared" si="2"/>
        <v>0</v>
      </c>
      <c r="H76" s="42" t="s">
        <v>148</v>
      </c>
    </row>
    <row r="77" spans="1:8">
      <c r="A77" s="47" t="s">
        <v>231</v>
      </c>
      <c r="B77" s="41" t="s">
        <v>232</v>
      </c>
      <c r="C77" s="47" t="s">
        <v>175</v>
      </c>
      <c r="D77" s="42"/>
      <c r="E77" s="73">
        <v>103.35</v>
      </c>
      <c r="F77" s="42">
        <f t="shared" ref="F77:F117" si="4">D77-E77</f>
        <v>-103.35</v>
      </c>
      <c r="G77" s="42"/>
      <c r="H77" s="53" t="s">
        <v>306</v>
      </c>
    </row>
    <row r="78" spans="1:8">
      <c r="A78" s="47" t="s">
        <v>233</v>
      </c>
      <c r="B78" s="41" t="s">
        <v>234</v>
      </c>
      <c r="C78" s="47" t="s">
        <v>175</v>
      </c>
      <c r="D78" s="42">
        <v>424.26</v>
      </c>
      <c r="E78" s="47"/>
      <c r="F78" s="42">
        <f t="shared" si="4"/>
        <v>424.26</v>
      </c>
      <c r="G78" s="42">
        <f t="shared" ref="G78:G101" si="5">E78/D78%</f>
        <v>0</v>
      </c>
      <c r="H78" s="42" t="s">
        <v>148</v>
      </c>
    </row>
    <row r="79" spans="1:8">
      <c r="A79" s="47" t="s">
        <v>235</v>
      </c>
      <c r="B79" s="41" t="s">
        <v>236</v>
      </c>
      <c r="C79" s="47" t="s">
        <v>175</v>
      </c>
      <c r="D79" s="53"/>
      <c r="E79" s="47"/>
      <c r="F79" s="42">
        <f t="shared" si="4"/>
        <v>0</v>
      </c>
      <c r="G79" s="42"/>
      <c r="H79" s="53"/>
    </row>
    <row r="80" spans="1:8">
      <c r="A80" s="47" t="s">
        <v>237</v>
      </c>
      <c r="B80" s="41" t="s">
        <v>125</v>
      </c>
      <c r="C80" s="47"/>
      <c r="D80" s="42">
        <v>39.369999999999997</v>
      </c>
      <c r="E80" s="47"/>
      <c r="F80" s="42">
        <f t="shared" si="4"/>
        <v>39.369999999999997</v>
      </c>
      <c r="G80" s="42">
        <f t="shared" si="5"/>
        <v>0</v>
      </c>
      <c r="H80" s="42" t="s">
        <v>148</v>
      </c>
    </row>
    <row r="81" spans="1:8">
      <c r="A81" s="47" t="s">
        <v>238</v>
      </c>
      <c r="B81" s="49" t="s">
        <v>239</v>
      </c>
      <c r="C81" s="47" t="s">
        <v>175</v>
      </c>
      <c r="D81" s="74">
        <f>D82+D83+D84+D85+D86+D87</f>
        <v>11853.08</v>
      </c>
      <c r="E81" s="74">
        <f>E82+E83+E84+E85+E86+E87</f>
        <v>5828.2420000000002</v>
      </c>
      <c r="F81" s="50">
        <f t="shared" si="4"/>
        <v>6024.8379999999997</v>
      </c>
      <c r="G81" s="50">
        <f t="shared" si="5"/>
        <v>49.170696561568811</v>
      </c>
      <c r="H81" s="53"/>
    </row>
    <row r="82" spans="1:8">
      <c r="A82" s="47" t="s">
        <v>240</v>
      </c>
      <c r="B82" s="41" t="s">
        <v>241</v>
      </c>
      <c r="C82" s="47" t="s">
        <v>175</v>
      </c>
      <c r="D82" s="67">
        <v>411</v>
      </c>
      <c r="E82" s="47"/>
      <c r="F82" s="42">
        <f t="shared" si="4"/>
        <v>411</v>
      </c>
      <c r="G82" s="42">
        <f t="shared" si="5"/>
        <v>0</v>
      </c>
      <c r="H82" s="42" t="s">
        <v>148</v>
      </c>
    </row>
    <row r="83" spans="1:8">
      <c r="A83" s="47" t="s">
        <v>242</v>
      </c>
      <c r="B83" s="41" t="s">
        <v>243</v>
      </c>
      <c r="C83" s="47" t="s">
        <v>175</v>
      </c>
      <c r="D83" s="53">
        <v>602</v>
      </c>
      <c r="E83" s="47"/>
      <c r="F83" s="42">
        <f t="shared" si="4"/>
        <v>602</v>
      </c>
      <c r="G83" s="42">
        <f t="shared" si="5"/>
        <v>0</v>
      </c>
      <c r="H83" s="42" t="s">
        <v>148</v>
      </c>
    </row>
    <row r="84" spans="1:8">
      <c r="A84" s="47" t="s">
        <v>244</v>
      </c>
      <c r="B84" s="41" t="s">
        <v>245</v>
      </c>
      <c r="C84" s="47" t="s">
        <v>175</v>
      </c>
      <c r="D84" s="53">
        <v>6469</v>
      </c>
      <c r="E84" s="73">
        <v>5673.2889999999998</v>
      </c>
      <c r="F84" s="42">
        <f t="shared" si="4"/>
        <v>795.71100000000024</v>
      </c>
      <c r="G84" s="42">
        <f t="shared" si="5"/>
        <v>87.699628999845416</v>
      </c>
      <c r="H84" s="42" t="s">
        <v>147</v>
      </c>
    </row>
    <row r="85" spans="1:8">
      <c r="A85" s="47" t="s">
        <v>246</v>
      </c>
      <c r="B85" s="41" t="s">
        <v>247</v>
      </c>
      <c r="C85" s="47" t="s">
        <v>175</v>
      </c>
      <c r="D85" s="53">
        <v>138</v>
      </c>
      <c r="E85" s="47"/>
      <c r="F85" s="42">
        <f t="shared" si="4"/>
        <v>138</v>
      </c>
      <c r="G85" s="42">
        <f t="shared" si="5"/>
        <v>0</v>
      </c>
      <c r="H85" s="42" t="s">
        <v>148</v>
      </c>
    </row>
    <row r="86" spans="1:8" ht="31.5">
      <c r="A86" s="47" t="s">
        <v>248</v>
      </c>
      <c r="B86" s="41" t="s">
        <v>249</v>
      </c>
      <c r="C86" s="47" t="s">
        <v>175</v>
      </c>
      <c r="D86" s="42">
        <v>3771.08</v>
      </c>
      <c r="E86" s="47"/>
      <c r="F86" s="42">
        <f t="shared" si="4"/>
        <v>3771.08</v>
      </c>
      <c r="G86" s="42">
        <f t="shared" si="5"/>
        <v>0</v>
      </c>
      <c r="H86" s="42" t="s">
        <v>148</v>
      </c>
    </row>
    <row r="87" spans="1:8">
      <c r="A87" s="47" t="s">
        <v>250</v>
      </c>
      <c r="B87" s="41" t="s">
        <v>251</v>
      </c>
      <c r="C87" s="47" t="s">
        <v>175</v>
      </c>
      <c r="D87" s="53">
        <v>462</v>
      </c>
      <c r="E87" s="73">
        <v>154.953</v>
      </c>
      <c r="F87" s="42">
        <f t="shared" si="4"/>
        <v>307.04700000000003</v>
      </c>
      <c r="G87" s="42">
        <f t="shared" si="5"/>
        <v>33.539610389610388</v>
      </c>
      <c r="H87" s="42" t="s">
        <v>147</v>
      </c>
    </row>
    <row r="88" spans="1:8" ht="31.5">
      <c r="A88" s="47" t="s">
        <v>252</v>
      </c>
      <c r="B88" s="49" t="s">
        <v>253</v>
      </c>
      <c r="C88" s="47" t="s">
        <v>175</v>
      </c>
      <c r="D88" s="42">
        <f>D89+D90+D91+D92+D93+D94+D95+D96+D97</f>
        <v>5146.8700000000008</v>
      </c>
      <c r="E88" s="42">
        <f>E89+E90+E91+E92+E93+E94+E95+E96+E97</f>
        <v>1089.588</v>
      </c>
      <c r="F88" s="42">
        <f t="shared" si="4"/>
        <v>4057.2820000000011</v>
      </c>
      <c r="G88" s="42">
        <f t="shared" si="5"/>
        <v>21.169914919164459</v>
      </c>
      <c r="H88" s="42"/>
    </row>
    <row r="89" spans="1:8">
      <c r="A89" s="67" t="s">
        <v>254</v>
      </c>
      <c r="B89" s="40" t="s">
        <v>255</v>
      </c>
      <c r="C89" s="67" t="s">
        <v>175</v>
      </c>
      <c r="D89" s="42">
        <v>2162.59</v>
      </c>
      <c r="E89" s="42">
        <v>997.91</v>
      </c>
      <c r="F89" s="42">
        <f t="shared" si="4"/>
        <v>1164.6800000000003</v>
      </c>
      <c r="G89" s="42">
        <f t="shared" si="5"/>
        <v>46.144206715096246</v>
      </c>
      <c r="H89" s="42" t="s">
        <v>147</v>
      </c>
    </row>
    <row r="90" spans="1:8">
      <c r="A90" s="67" t="s">
        <v>256</v>
      </c>
      <c r="B90" s="40" t="s">
        <v>257</v>
      </c>
      <c r="C90" s="47" t="s">
        <v>175</v>
      </c>
      <c r="D90" s="42">
        <v>131.12</v>
      </c>
      <c r="E90" s="47"/>
      <c r="F90" s="42">
        <f t="shared" si="4"/>
        <v>131.12</v>
      </c>
      <c r="G90" s="42">
        <f t="shared" si="5"/>
        <v>0</v>
      </c>
      <c r="H90" s="42" t="s">
        <v>148</v>
      </c>
    </row>
    <row r="91" spans="1:8">
      <c r="A91" s="67" t="s">
        <v>258</v>
      </c>
      <c r="B91" s="40" t="s">
        <v>259</v>
      </c>
      <c r="C91" s="47" t="s">
        <v>175</v>
      </c>
      <c r="D91" s="53"/>
      <c r="E91" s="73">
        <v>43.253999999999998</v>
      </c>
      <c r="F91" s="42">
        <f t="shared" si="4"/>
        <v>-43.253999999999998</v>
      </c>
      <c r="G91" s="42"/>
      <c r="H91" s="53" t="s">
        <v>306</v>
      </c>
    </row>
    <row r="92" spans="1:8">
      <c r="A92" s="67" t="s">
        <v>260</v>
      </c>
      <c r="B92" s="40" t="s">
        <v>261</v>
      </c>
      <c r="C92" s="47" t="s">
        <v>175</v>
      </c>
      <c r="D92" s="42">
        <v>138.38</v>
      </c>
      <c r="E92" s="47"/>
      <c r="F92" s="42">
        <f t="shared" si="4"/>
        <v>138.38</v>
      </c>
      <c r="G92" s="42">
        <f t="shared" si="5"/>
        <v>0</v>
      </c>
      <c r="H92" s="42" t="s">
        <v>148</v>
      </c>
    </row>
    <row r="93" spans="1:8">
      <c r="A93" s="67" t="s">
        <v>262</v>
      </c>
      <c r="B93" s="40" t="s">
        <v>213</v>
      </c>
      <c r="C93" s="67" t="s">
        <v>175</v>
      </c>
      <c r="D93" s="53"/>
      <c r="E93" s="67"/>
      <c r="F93" s="42">
        <f t="shared" si="4"/>
        <v>0</v>
      </c>
      <c r="G93" s="42"/>
      <c r="H93" s="53"/>
    </row>
    <row r="94" spans="1:8">
      <c r="A94" s="67" t="s">
        <v>263</v>
      </c>
      <c r="B94" s="40" t="s">
        <v>114</v>
      </c>
      <c r="C94" s="47" t="s">
        <v>175</v>
      </c>
      <c r="D94" s="42">
        <v>220.28</v>
      </c>
      <c r="E94" s="47"/>
      <c r="F94" s="42">
        <f t="shared" si="4"/>
        <v>220.28</v>
      </c>
      <c r="G94" s="42">
        <f t="shared" si="5"/>
        <v>0</v>
      </c>
      <c r="H94" s="42" t="s">
        <v>148</v>
      </c>
    </row>
    <row r="95" spans="1:8">
      <c r="A95" s="67" t="s">
        <v>264</v>
      </c>
      <c r="B95" s="40" t="s">
        <v>265</v>
      </c>
      <c r="C95" s="47" t="s">
        <v>175</v>
      </c>
      <c r="D95" s="42">
        <v>246.5</v>
      </c>
      <c r="E95" s="47"/>
      <c r="F95" s="42">
        <f t="shared" si="4"/>
        <v>246.5</v>
      </c>
      <c r="G95" s="42">
        <f t="shared" si="5"/>
        <v>0</v>
      </c>
      <c r="H95" s="42" t="s">
        <v>148</v>
      </c>
    </row>
    <row r="96" spans="1:8">
      <c r="A96" s="67" t="s">
        <v>266</v>
      </c>
      <c r="B96" s="40" t="s">
        <v>267</v>
      </c>
      <c r="C96" s="47" t="s">
        <v>175</v>
      </c>
      <c r="D96" s="53">
        <v>2200</v>
      </c>
      <c r="E96" s="47"/>
      <c r="F96" s="42">
        <f t="shared" si="4"/>
        <v>2200</v>
      </c>
      <c r="G96" s="42">
        <f t="shared" si="5"/>
        <v>0</v>
      </c>
      <c r="H96" s="42" t="s">
        <v>148</v>
      </c>
    </row>
    <row r="97" spans="1:8">
      <c r="A97" s="47" t="s">
        <v>268</v>
      </c>
      <c r="B97" s="40" t="s">
        <v>119</v>
      </c>
      <c r="C97" s="47" t="s">
        <v>175</v>
      </c>
      <c r="D97" s="42">
        <v>48</v>
      </c>
      <c r="E97" s="73">
        <v>48.423999999999999</v>
      </c>
      <c r="F97" s="42">
        <f t="shared" si="4"/>
        <v>-0.42399999999999949</v>
      </c>
      <c r="G97" s="42">
        <f t="shared" si="5"/>
        <v>100.88333333333334</v>
      </c>
      <c r="H97" s="42" t="s">
        <v>147</v>
      </c>
    </row>
    <row r="98" spans="1:8">
      <c r="A98" s="47" t="s">
        <v>269</v>
      </c>
      <c r="B98" s="40" t="s">
        <v>305</v>
      </c>
      <c r="C98" s="47" t="s">
        <v>175</v>
      </c>
      <c r="D98" s="53"/>
      <c r="E98" s="73">
        <v>229.11199999999999</v>
      </c>
      <c r="F98" s="42">
        <f t="shared" si="4"/>
        <v>-229.11199999999999</v>
      </c>
      <c r="G98" s="42"/>
      <c r="H98" s="53" t="s">
        <v>306</v>
      </c>
    </row>
    <row r="99" spans="1:8">
      <c r="A99" s="47" t="s">
        <v>270</v>
      </c>
      <c r="B99" s="40" t="s">
        <v>271</v>
      </c>
      <c r="C99" s="47" t="s">
        <v>175</v>
      </c>
      <c r="D99" s="53"/>
      <c r="E99" s="47">
        <v>70.98</v>
      </c>
      <c r="F99" s="42">
        <f t="shared" si="4"/>
        <v>-70.98</v>
      </c>
      <c r="G99" s="42"/>
      <c r="H99" s="53" t="s">
        <v>306</v>
      </c>
    </row>
    <row r="100" spans="1:8">
      <c r="A100" s="47">
        <v>7</v>
      </c>
      <c r="B100" s="40" t="s">
        <v>272</v>
      </c>
      <c r="C100" s="47" t="s">
        <v>175</v>
      </c>
      <c r="D100" s="53"/>
      <c r="E100" s="47"/>
      <c r="F100" s="42">
        <f t="shared" si="4"/>
        <v>0</v>
      </c>
      <c r="G100" s="42"/>
      <c r="H100" s="53"/>
    </row>
    <row r="101" spans="1:8">
      <c r="A101" s="68" t="s">
        <v>273</v>
      </c>
      <c r="B101" s="69" t="s">
        <v>274</v>
      </c>
      <c r="C101" s="68" t="s">
        <v>175</v>
      </c>
      <c r="D101" s="50">
        <f>D55+D12</f>
        <v>1288986.9010000001</v>
      </c>
      <c r="E101" s="50">
        <f>E55+E12</f>
        <v>524338.13</v>
      </c>
      <c r="F101" s="50">
        <f t="shared" si="4"/>
        <v>764648.77100000007</v>
      </c>
      <c r="G101" s="50">
        <f t="shared" si="5"/>
        <v>40.678313301183813</v>
      </c>
      <c r="H101" s="50"/>
    </row>
    <row r="102" spans="1:8" ht="31.5">
      <c r="A102" s="68" t="s">
        <v>150</v>
      </c>
      <c r="B102" s="69" t="s">
        <v>275</v>
      </c>
      <c r="C102" s="68" t="s">
        <v>175</v>
      </c>
      <c r="D102" s="50"/>
      <c r="E102" s="50">
        <f>E103-E101</f>
        <v>-32764.520000000019</v>
      </c>
      <c r="F102" s="42"/>
      <c r="G102" s="42"/>
      <c r="H102" s="42" t="s">
        <v>309</v>
      </c>
    </row>
    <row r="103" spans="1:8">
      <c r="A103" s="68" t="s">
        <v>151</v>
      </c>
      <c r="B103" s="69" t="s">
        <v>42</v>
      </c>
      <c r="C103" s="68" t="s">
        <v>175</v>
      </c>
      <c r="D103" s="50">
        <f>D101+D102</f>
        <v>1288986.9010000001</v>
      </c>
      <c r="E103" s="68">
        <v>491573.61</v>
      </c>
      <c r="F103" s="50">
        <f t="shared" si="4"/>
        <v>797413.29100000008</v>
      </c>
      <c r="G103" s="50"/>
      <c r="H103" s="42" t="s">
        <v>130</v>
      </c>
    </row>
    <row r="104" spans="1:8" ht="18.75">
      <c r="A104" s="101" t="s">
        <v>152</v>
      </c>
      <c r="B104" s="102" t="s">
        <v>44</v>
      </c>
      <c r="C104" s="68" t="s">
        <v>276</v>
      </c>
      <c r="D104" s="50">
        <v>4024371</v>
      </c>
      <c r="E104" s="68">
        <v>1655130</v>
      </c>
      <c r="F104" s="50">
        <f t="shared" si="4"/>
        <v>2369241</v>
      </c>
      <c r="G104" s="42"/>
      <c r="H104" s="42" t="s">
        <v>308</v>
      </c>
    </row>
    <row r="105" spans="1:8" ht="31.5">
      <c r="A105" s="101"/>
      <c r="B105" s="102"/>
      <c r="C105" s="68" t="s">
        <v>277</v>
      </c>
      <c r="D105" s="50">
        <f>D104*D108</f>
        <v>1288986.9010000001</v>
      </c>
      <c r="E105" s="54">
        <v>491573.61</v>
      </c>
      <c r="F105" s="50">
        <f t="shared" si="4"/>
        <v>797413.29100000008</v>
      </c>
      <c r="G105" s="42"/>
      <c r="H105" s="42" t="s">
        <v>130</v>
      </c>
    </row>
    <row r="106" spans="1:8">
      <c r="A106" s="101" t="s">
        <v>153</v>
      </c>
      <c r="B106" s="102" t="s">
        <v>46</v>
      </c>
      <c r="C106" s="68" t="s">
        <v>47</v>
      </c>
      <c r="D106" s="50">
        <v>17.5</v>
      </c>
      <c r="E106" s="68">
        <v>9.1</v>
      </c>
      <c r="F106" s="50">
        <f t="shared" si="4"/>
        <v>8.4</v>
      </c>
      <c r="G106" s="42"/>
      <c r="H106" s="50"/>
    </row>
    <row r="107" spans="1:8" ht="18.75">
      <c r="A107" s="101"/>
      <c r="B107" s="102"/>
      <c r="C107" s="68" t="s">
        <v>278</v>
      </c>
      <c r="D107" s="50">
        <v>599109</v>
      </c>
      <c r="E107" s="68">
        <v>157610</v>
      </c>
      <c r="F107" s="50">
        <f t="shared" si="4"/>
        <v>441499</v>
      </c>
      <c r="G107" s="42"/>
      <c r="H107" s="50"/>
    </row>
    <row r="108" spans="1:8" ht="18.75">
      <c r="A108" s="68" t="s">
        <v>154</v>
      </c>
      <c r="B108" s="69" t="s">
        <v>49</v>
      </c>
      <c r="C108" s="68" t="s">
        <v>279</v>
      </c>
      <c r="D108" s="61">
        <f t="shared" ref="D108" si="6">D103/D104</f>
        <v>0.32029524638757212</v>
      </c>
      <c r="E108" s="68">
        <v>0.29699999999999999</v>
      </c>
      <c r="F108" s="61">
        <f t="shared" si="4"/>
        <v>2.3295246387572133E-2</v>
      </c>
      <c r="G108" s="50"/>
      <c r="H108" s="61"/>
    </row>
    <row r="109" spans="1:8">
      <c r="A109" s="47"/>
      <c r="B109" s="69" t="s">
        <v>280</v>
      </c>
      <c r="C109" s="47"/>
      <c r="D109" s="67"/>
      <c r="E109" s="47"/>
      <c r="F109" s="42"/>
      <c r="G109" s="42"/>
      <c r="H109" s="67"/>
    </row>
    <row r="110" spans="1:8" ht="31.5">
      <c r="A110" s="47">
        <v>9</v>
      </c>
      <c r="B110" s="40" t="s">
        <v>281</v>
      </c>
      <c r="C110" s="47" t="s">
        <v>282</v>
      </c>
      <c r="D110" s="53">
        <f t="shared" ref="D110" si="7">D112+D113</f>
        <v>506</v>
      </c>
      <c r="E110" s="67">
        <v>487</v>
      </c>
      <c r="F110" s="42">
        <f t="shared" si="4"/>
        <v>19</v>
      </c>
      <c r="G110" s="42"/>
      <c r="H110" s="53"/>
    </row>
    <row r="111" spans="1:8">
      <c r="A111" s="47"/>
      <c r="B111" s="41" t="s">
        <v>10</v>
      </c>
      <c r="C111" s="47"/>
      <c r="D111" s="67"/>
      <c r="E111" s="47"/>
      <c r="F111" s="42"/>
      <c r="G111" s="42"/>
      <c r="H111" s="67"/>
    </row>
    <row r="112" spans="1:8">
      <c r="A112" s="47" t="s">
        <v>283</v>
      </c>
      <c r="B112" s="41" t="s">
        <v>284</v>
      </c>
      <c r="C112" s="47" t="s">
        <v>175</v>
      </c>
      <c r="D112" s="53">
        <v>473</v>
      </c>
      <c r="E112" s="47">
        <v>454</v>
      </c>
      <c r="F112" s="42">
        <f t="shared" si="4"/>
        <v>19</v>
      </c>
      <c r="G112" s="42"/>
      <c r="H112" s="53"/>
    </row>
    <row r="113" spans="1:8">
      <c r="A113" s="47" t="s">
        <v>285</v>
      </c>
      <c r="B113" s="41" t="s">
        <v>286</v>
      </c>
      <c r="C113" s="47" t="s">
        <v>175</v>
      </c>
      <c r="D113" s="53">
        <v>33</v>
      </c>
      <c r="E113" s="47">
        <v>33</v>
      </c>
      <c r="F113" s="42"/>
      <c r="G113" s="42"/>
      <c r="H113" s="53"/>
    </row>
    <row r="114" spans="1:8">
      <c r="A114" s="47">
        <v>10</v>
      </c>
      <c r="B114" s="41" t="s">
        <v>287</v>
      </c>
      <c r="C114" s="47" t="s">
        <v>50</v>
      </c>
      <c r="D114" s="42">
        <f>(D24+D66)/12/D110*1000</f>
        <v>105995.47101449277</v>
      </c>
      <c r="E114" s="47">
        <v>109614</v>
      </c>
      <c r="F114" s="42">
        <f t="shared" si="4"/>
        <v>-3618.5289855072333</v>
      </c>
      <c r="G114" s="42"/>
      <c r="H114" s="42"/>
    </row>
    <row r="115" spans="1:8">
      <c r="A115" s="47"/>
      <c r="B115" s="41" t="s">
        <v>10</v>
      </c>
      <c r="C115" s="47"/>
      <c r="D115" s="67"/>
      <c r="E115" s="47"/>
      <c r="F115" s="42"/>
      <c r="G115" s="42"/>
      <c r="H115" s="67"/>
    </row>
    <row r="116" spans="1:8">
      <c r="A116" s="47" t="s">
        <v>288</v>
      </c>
      <c r="B116" s="41" t="s">
        <v>284</v>
      </c>
      <c r="C116" s="47" t="s">
        <v>175</v>
      </c>
      <c r="D116" s="42">
        <v>94566.399999999994</v>
      </c>
      <c r="E116" s="47">
        <v>103592</v>
      </c>
      <c r="F116" s="42">
        <f t="shared" si="4"/>
        <v>-9025.6000000000058</v>
      </c>
      <c r="G116" s="42"/>
      <c r="H116" s="42"/>
    </row>
    <row r="117" spans="1:8">
      <c r="A117" s="47" t="s">
        <v>289</v>
      </c>
      <c r="B117" s="41" t="s">
        <v>286</v>
      </c>
      <c r="C117" s="47" t="s">
        <v>175</v>
      </c>
      <c r="D117" s="42">
        <v>164746.53</v>
      </c>
      <c r="E117" s="47">
        <v>192448</v>
      </c>
      <c r="F117" s="42">
        <f t="shared" si="4"/>
        <v>-27701.47</v>
      </c>
      <c r="G117" s="42"/>
      <c r="H117" s="42"/>
    </row>
    <row r="118" spans="1:8" ht="47.25">
      <c r="A118" s="47">
        <v>11</v>
      </c>
      <c r="B118" s="41" t="s">
        <v>290</v>
      </c>
      <c r="C118" s="47" t="s">
        <v>291</v>
      </c>
      <c r="D118" s="67"/>
      <c r="E118" s="47"/>
      <c r="F118" s="42"/>
      <c r="G118" s="42"/>
      <c r="H118" s="67"/>
    </row>
    <row r="119" spans="1:8" ht="31.5">
      <c r="A119" s="47">
        <v>12</v>
      </c>
      <c r="B119" s="41" t="s">
        <v>292</v>
      </c>
      <c r="C119" s="47" t="s">
        <v>175</v>
      </c>
      <c r="D119" s="67"/>
      <c r="E119" s="47"/>
      <c r="F119" s="42"/>
      <c r="G119" s="42"/>
      <c r="H119" s="67"/>
    </row>
    <row r="120" spans="1:8" ht="47.25">
      <c r="A120" s="47">
        <v>13</v>
      </c>
      <c r="B120" s="41" t="s">
        <v>293</v>
      </c>
      <c r="C120" s="47" t="s">
        <v>175</v>
      </c>
      <c r="D120" s="67"/>
      <c r="E120" s="47"/>
      <c r="F120" s="42"/>
      <c r="G120" s="42"/>
      <c r="H120" s="67"/>
    </row>
    <row r="121" spans="1:8">
      <c r="A121" s="47"/>
      <c r="B121" s="41" t="s">
        <v>10</v>
      </c>
      <c r="C121" s="47"/>
      <c r="D121" s="67"/>
      <c r="E121" s="47"/>
      <c r="F121" s="42"/>
      <c r="G121" s="42"/>
      <c r="H121" s="67"/>
    </row>
    <row r="122" spans="1:8">
      <c r="A122" s="47" t="s">
        <v>294</v>
      </c>
      <c r="B122" s="41" t="s">
        <v>295</v>
      </c>
      <c r="C122" s="47" t="s">
        <v>175</v>
      </c>
      <c r="D122" s="67"/>
      <c r="E122" s="47"/>
      <c r="F122" s="42"/>
      <c r="G122" s="42"/>
      <c r="H122" s="67"/>
    </row>
    <row r="123" spans="1:8">
      <c r="A123" s="47" t="s">
        <v>296</v>
      </c>
      <c r="B123" s="41" t="s">
        <v>177</v>
      </c>
      <c r="C123" s="47" t="s">
        <v>175</v>
      </c>
      <c r="D123" s="67"/>
      <c r="E123" s="47"/>
      <c r="F123" s="42"/>
      <c r="G123" s="42"/>
      <c r="H123" s="67"/>
    </row>
    <row r="124" spans="1:8">
      <c r="A124" s="47" t="s">
        <v>297</v>
      </c>
      <c r="B124" s="41" t="s">
        <v>179</v>
      </c>
      <c r="C124" s="47" t="s">
        <v>175</v>
      </c>
      <c r="D124" s="67"/>
      <c r="E124" s="47"/>
      <c r="F124" s="42"/>
      <c r="G124" s="42"/>
      <c r="H124" s="67"/>
    </row>
    <row r="125" spans="1:8">
      <c r="A125" s="100">
        <v>14</v>
      </c>
      <c r="B125" s="100" t="s">
        <v>298</v>
      </c>
      <c r="C125" s="47" t="s">
        <v>47</v>
      </c>
      <c r="D125" s="67"/>
      <c r="E125" s="47"/>
      <c r="F125" s="42"/>
      <c r="G125" s="42"/>
      <c r="H125" s="67"/>
    </row>
    <row r="126" spans="1:8" ht="18.75">
      <c r="A126" s="100"/>
      <c r="B126" s="100"/>
      <c r="C126" s="47" t="s">
        <v>299</v>
      </c>
      <c r="D126" s="67"/>
      <c r="E126" s="47"/>
      <c r="F126" s="42"/>
      <c r="G126" s="42"/>
      <c r="H126" s="67"/>
    </row>
    <row r="127" spans="1:8">
      <c r="A127" s="63"/>
      <c r="B127" s="64"/>
      <c r="C127" s="63"/>
      <c r="D127" s="63"/>
      <c r="E127" s="63"/>
      <c r="F127" s="63"/>
    </row>
    <row r="128" spans="1:8" ht="18.75">
      <c r="A128" s="37" t="s">
        <v>301</v>
      </c>
      <c r="B128" s="37"/>
      <c r="C128" s="35"/>
      <c r="D128" s="35"/>
      <c r="E128" s="35"/>
      <c r="F128" s="35"/>
      <c r="G128" s="35"/>
      <c r="H128" s="35"/>
    </row>
    <row r="129" spans="1:8" ht="18.75">
      <c r="A129" s="80" t="s">
        <v>159</v>
      </c>
      <c r="B129" s="80"/>
      <c r="C129" s="80"/>
      <c r="D129" s="80"/>
      <c r="E129" s="80"/>
      <c r="F129" s="80"/>
      <c r="G129" s="80"/>
      <c r="H129" s="80"/>
    </row>
    <row r="130" spans="1:8" ht="18.75">
      <c r="A130" s="80" t="s">
        <v>160</v>
      </c>
      <c r="B130" s="80"/>
      <c r="C130" s="80"/>
      <c r="D130" s="80"/>
      <c r="E130" s="80"/>
      <c r="F130" s="80"/>
      <c r="G130" s="80"/>
      <c r="H130" s="80"/>
    </row>
    <row r="131" spans="1:8" ht="18.75">
      <c r="A131" s="80" t="s">
        <v>161</v>
      </c>
      <c r="B131" s="80"/>
      <c r="C131" s="80"/>
      <c r="D131" s="80"/>
      <c r="E131" s="80"/>
      <c r="F131" s="80"/>
      <c r="G131" s="80"/>
      <c r="H131" s="80"/>
    </row>
    <row r="132" spans="1:8" ht="18.75">
      <c r="A132" s="79" t="s">
        <v>162</v>
      </c>
      <c r="B132" s="79"/>
      <c r="C132" s="79"/>
      <c r="D132" s="79"/>
      <c r="E132" s="79"/>
      <c r="F132" s="79"/>
      <c r="G132" s="79"/>
      <c r="H132" s="66"/>
    </row>
    <row r="133" spans="1:8" ht="15.75" customHeight="1">
      <c r="A133" s="66"/>
      <c r="B133" s="66"/>
      <c r="C133" s="66"/>
      <c r="D133" s="66"/>
      <c r="E133" s="66"/>
      <c r="F133" s="66"/>
      <c r="G133" s="66"/>
      <c r="H133" s="66"/>
    </row>
    <row r="134" spans="1:8" ht="18.75">
      <c r="A134" s="35"/>
      <c r="B134" s="36" t="s">
        <v>127</v>
      </c>
      <c r="C134" s="36"/>
      <c r="D134" s="36"/>
      <c r="E134" s="36" t="s">
        <v>155</v>
      </c>
      <c r="F134" s="35"/>
      <c r="G134" s="35"/>
      <c r="H134" s="35"/>
    </row>
    <row r="135" spans="1:8" ht="15" customHeight="1">
      <c r="A135" s="35"/>
      <c r="B135" s="36"/>
      <c r="C135" s="36"/>
      <c r="D135" s="36"/>
      <c r="E135" s="36"/>
      <c r="F135" s="35"/>
      <c r="G135" s="35"/>
      <c r="H135" s="35"/>
    </row>
    <row r="136" spans="1:8" ht="18.75">
      <c r="A136" s="35"/>
      <c r="B136" s="36" t="s">
        <v>156</v>
      </c>
      <c r="C136" s="36"/>
      <c r="D136" s="36"/>
      <c r="E136" s="36"/>
      <c r="F136" s="35"/>
      <c r="G136" s="35"/>
      <c r="H136" s="35"/>
    </row>
    <row r="137" spans="1:8" ht="18.75">
      <c r="A137" s="35"/>
      <c r="B137" s="36" t="s">
        <v>157</v>
      </c>
      <c r="C137" s="36"/>
      <c r="D137" s="36"/>
      <c r="E137" s="36" t="s">
        <v>158</v>
      </c>
      <c r="F137" s="35"/>
      <c r="G137" s="35"/>
      <c r="H137" s="35"/>
    </row>
  </sheetData>
  <mergeCells count="24">
    <mergeCell ref="A7:B7"/>
    <mergeCell ref="E1:H1"/>
    <mergeCell ref="E2:H2"/>
    <mergeCell ref="A4:H4"/>
    <mergeCell ref="A5:H5"/>
    <mergeCell ref="A6:H6"/>
    <mergeCell ref="A8:B8"/>
    <mergeCell ref="A10:A11"/>
    <mergeCell ref="B10:B11"/>
    <mergeCell ref="C10:C11"/>
    <mergeCell ref="D10:D11"/>
    <mergeCell ref="A132:G132"/>
    <mergeCell ref="F10:G10"/>
    <mergeCell ref="H10:H11"/>
    <mergeCell ref="A104:A105"/>
    <mergeCell ref="B104:B105"/>
    <mergeCell ref="A106:A107"/>
    <mergeCell ref="B106:B107"/>
    <mergeCell ref="E10:E11"/>
    <mergeCell ref="A125:A126"/>
    <mergeCell ref="B125:B126"/>
    <mergeCell ref="A129:H129"/>
    <mergeCell ref="A130:H130"/>
    <mergeCell ref="A131:H131"/>
  </mergeCells>
  <pageMargins left="0.2" right="0" top="0.19" bottom="0" header="0.22" footer="0.16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сведения на гос</vt:lpstr>
      <vt:lpstr>отчет на гос</vt:lpstr>
      <vt:lpstr>215</vt:lpstr>
      <vt:lpstr>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789</cp:lastModifiedBy>
  <cp:lastPrinted>2018-06-14T11:16:21Z</cp:lastPrinted>
  <dcterms:created xsi:type="dcterms:W3CDTF">2015-12-07T12:58:34Z</dcterms:created>
  <dcterms:modified xsi:type="dcterms:W3CDTF">2018-06-14T11:16:53Z</dcterms:modified>
</cp:coreProperties>
</file>